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 da Transparência\Prestação de Contas 2023\"/>
    </mc:Choice>
  </mc:AlternateContent>
  <bookViews>
    <workbookView xWindow="0" yWindow="0" windowWidth="28800" windowHeight="11535"/>
  </bookViews>
  <sheets>
    <sheet name="BP" sheetId="1" r:id="rId1"/>
    <sheet name="DRE" sheetId="3" r:id="rId2"/>
    <sheet name="DRA" sheetId="4" r:id="rId3"/>
    <sheet name="DMPL" sheetId="2" r:id="rId4"/>
    <sheet name="DFC" sheetId="5" r:id="rId5"/>
    <sheet name="DVA" sheetId="6" r:id="rId6"/>
  </sheets>
  <externalReferences>
    <externalReference r:id="rId7"/>
  </externalReferences>
  <definedNames>
    <definedName name="_xlnm.Print_Area" localSheetId="0">BP!$A$1:$O$39</definedName>
    <definedName name="_xlnm.Print_Area" localSheetId="4">DFC!$A$2:$D$49</definedName>
    <definedName name="_xlnm.Print_Area" localSheetId="5">DVA!$A$2:$G$51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 l="1"/>
  <c r="B26" i="5"/>
  <c r="D24" i="5"/>
  <c r="B24" i="5"/>
  <c r="D17" i="5"/>
  <c r="B17" i="5"/>
  <c r="B49" i="5"/>
  <c r="B51" i="6"/>
  <c r="D39" i="5" l="1"/>
  <c r="D33" i="5"/>
  <c r="D11" i="4" l="1"/>
  <c r="B11" i="4"/>
  <c r="B47" i="5" l="1"/>
  <c r="B46" i="5"/>
  <c r="B39" i="5"/>
  <c r="B32" i="5"/>
  <c r="B31" i="5"/>
  <c r="B30" i="5"/>
  <c r="B19" i="5"/>
  <c r="B33" i="5" l="1"/>
  <c r="B42" i="5"/>
  <c r="B39" i="6"/>
  <c r="B11" i="6"/>
  <c r="B15" i="6"/>
  <c r="B46" i="6"/>
  <c r="B24" i="6"/>
  <c r="B19" i="6" l="1"/>
  <c r="B26" i="6" s="1"/>
  <c r="C23" i="3"/>
  <c r="C19" i="3"/>
  <c r="C24" i="3" s="1"/>
  <c r="C30" i="3" s="1"/>
  <c r="C12" i="3"/>
  <c r="G28" i="2" l="1"/>
  <c r="E28" i="2"/>
  <c r="D28" i="2"/>
  <c r="C28" i="2"/>
  <c r="B28" i="2"/>
  <c r="K36" i="1" l="1"/>
  <c r="H24" i="1"/>
  <c r="K27" i="1"/>
  <c r="C28" i="1"/>
  <c r="C17" i="1"/>
  <c r="C31" i="1" s="1"/>
  <c r="K19" i="1"/>
  <c r="K5" i="1"/>
  <c r="K29" i="1" l="1"/>
  <c r="K38" i="1"/>
</calcChain>
</file>

<file path=xl/sharedStrings.xml><?xml version="1.0" encoding="utf-8"?>
<sst xmlns="http://schemas.openxmlformats.org/spreadsheetml/2006/main" count="260" uniqueCount="168">
  <si>
    <t>Balanços patrimoniais em 31 de dezembro de 2023 e  2022</t>
  </si>
  <si>
    <t>(Em milhares de Reais)</t>
  </si>
  <si>
    <t>Ativo</t>
  </si>
  <si>
    <t>Passivo</t>
  </si>
  <si>
    <t>Circulante</t>
  </si>
  <si>
    <t>Caixa e equivalentes caixa</t>
  </si>
  <si>
    <t xml:space="preserve">Fornecedores </t>
  </si>
  <si>
    <t>Contas a Receber</t>
  </si>
  <si>
    <t>Fornecedores - Partes relacionadas</t>
  </si>
  <si>
    <t>Serviços em Curso</t>
  </si>
  <si>
    <t>Folha de Pagamento</t>
  </si>
  <si>
    <t>Tributos e Contribuições Sociais Compensáveis</t>
  </si>
  <si>
    <t>Impostos e contribuições sociais</t>
  </si>
  <si>
    <t>Estoque</t>
  </si>
  <si>
    <t>Dividendos propostos</t>
  </si>
  <si>
    <t>-</t>
  </si>
  <si>
    <t>Despesas Pagas Antecipadamente</t>
  </si>
  <si>
    <t>Encargos Setoriais</t>
  </si>
  <si>
    <t xml:space="preserve">Outros Créditos </t>
  </si>
  <si>
    <t>Obrigações Estimadas</t>
  </si>
  <si>
    <t>Uso do bem público - CESAP</t>
  </si>
  <si>
    <t>Outros Passivos Circulantes</t>
  </si>
  <si>
    <t>Não circulante</t>
  </si>
  <si>
    <t>Depósitos Judiciais e Cauções</t>
  </si>
  <si>
    <t>Créditos a receber - PMPC CIP</t>
  </si>
  <si>
    <t>Tributos diferidos</t>
  </si>
  <si>
    <t>Investimentos</t>
  </si>
  <si>
    <t>Provisão para Litigios</t>
  </si>
  <si>
    <t>Imobilizado</t>
  </si>
  <si>
    <t>Outras contas a pagar</t>
  </si>
  <si>
    <t>Intangível</t>
  </si>
  <si>
    <t>Total do Passivo</t>
  </si>
  <si>
    <t>Total do ativo</t>
  </si>
  <si>
    <t>Patrimônio líquido</t>
  </si>
  <si>
    <t>Capital social</t>
  </si>
  <si>
    <t>Reserva Legal</t>
  </si>
  <si>
    <t>Reserva de lucros</t>
  </si>
  <si>
    <t>Dividendos Adicionais</t>
  </si>
  <si>
    <t>As notas explicativas são parte integrante das demonstrações financeiras.</t>
  </si>
  <si>
    <t>.</t>
  </si>
  <si>
    <t>Total do patrimônio líquido e passivo</t>
  </si>
  <si>
    <t>Nota</t>
  </si>
  <si>
    <t>DME Energética S.A - DMEE</t>
  </si>
  <si>
    <t>DME Energética S.A. - DMEE</t>
  </si>
  <si>
    <t>Demonstração das mutações do patrimônio líquido</t>
  </si>
  <si>
    <t>31 de dezembro de 2023 e 2022</t>
  </si>
  <si>
    <t>(Em milhares de reais)</t>
  </si>
  <si>
    <t xml:space="preserve"> </t>
  </si>
  <si>
    <t>Capital Social</t>
  </si>
  <si>
    <t>Lucros Retidos</t>
  </si>
  <si>
    <t>Dividendos adicionais</t>
  </si>
  <si>
    <t>Lucros acumulado</t>
  </si>
  <si>
    <t>Total</t>
  </si>
  <si>
    <t>Saldo em 31 de dezembro de 2021</t>
  </si>
  <si>
    <t xml:space="preserve">Juros Sobre Capital Próprio </t>
  </si>
  <si>
    <t>Lucro líquido do exercício</t>
  </si>
  <si>
    <t>Destinação do lucro líquido do exercício:</t>
  </si>
  <si>
    <t xml:space="preserve">  Reserva legal (5%)</t>
  </si>
  <si>
    <t xml:space="preserve">  Dividendo mínimo obrigatório (25%)</t>
  </si>
  <si>
    <t xml:space="preserve">  Dividendos adicionais (25%)</t>
  </si>
  <si>
    <t xml:space="preserve">  Transferência para reserva de lucros</t>
  </si>
  <si>
    <t>Saldo em 31 de dezembro de 2022</t>
  </si>
  <si>
    <t>Dividendos relativos a resultados acumulados</t>
  </si>
  <si>
    <t xml:space="preserve">  Outros</t>
  </si>
  <si>
    <t>Saldo em 31 de dezembro de 2023</t>
  </si>
  <si>
    <t>Demonstrações de resultados</t>
  </si>
  <si>
    <t>Exercícios findos em 31 de dezembro de 2023 e 2022</t>
  </si>
  <si>
    <t xml:space="preserve">Nota </t>
  </si>
  <si>
    <t>31.12.2023</t>
  </si>
  <si>
    <t>31.12.2022</t>
  </si>
  <si>
    <t>Receita operacional líquida</t>
  </si>
  <si>
    <t>Custos operacionais</t>
  </si>
  <si>
    <t>Energia elétrica comprada</t>
  </si>
  <si>
    <t>Lucro bruto</t>
  </si>
  <si>
    <t>Despesas operacionais</t>
  </si>
  <si>
    <t>Despesas gerais e administrativas</t>
  </si>
  <si>
    <t>Outras (despesas) receitas, líquidas</t>
  </si>
  <si>
    <t>Resultado de equivalência patrimonial</t>
  </si>
  <si>
    <t>Resultado antes das receitas (despesas) financeiras líquidas e impostos</t>
  </si>
  <si>
    <t>Receitas financeiras</t>
  </si>
  <si>
    <t>Despesas financeira</t>
  </si>
  <si>
    <t>Resultado financeiro líquido</t>
  </si>
  <si>
    <t>Resultado antes dos impostos</t>
  </si>
  <si>
    <t>Contribuição social</t>
  </si>
  <si>
    <t>Imposto de renda</t>
  </si>
  <si>
    <t>Impostos diferidos</t>
  </si>
  <si>
    <t>DIVIDENDOS INTERCALARES:</t>
  </si>
  <si>
    <t>DEMONSTRAÇÃO DOS DIVIDENDOS INTERCALARES</t>
  </si>
  <si>
    <t>PERÍODO DE JANEIRO A JUNHO DE 2019</t>
  </si>
  <si>
    <t>Lucro Liquido da DMEE (janeiro a junho/19)</t>
  </si>
  <si>
    <t>(-) Reserva legal 5%</t>
  </si>
  <si>
    <t>Lucro Liquido Ajustado</t>
  </si>
  <si>
    <t>50% do Lucro Liquido Ajustado</t>
  </si>
  <si>
    <t>Dividendos Obrigatórios (25%)</t>
  </si>
  <si>
    <t>Dividendos Adicionais/Intercalares</t>
  </si>
  <si>
    <t>Explicação das principais variações no resultado da DMEE:</t>
  </si>
  <si>
    <r>
      <rPr>
        <b/>
        <u/>
        <sz val="11"/>
        <color rgb="FF000000"/>
        <rFont val="Arial"/>
        <family val="2"/>
      </rPr>
      <t>Receita operacional líquida</t>
    </r>
    <r>
      <rPr>
        <sz val="11"/>
        <color rgb="FF000000"/>
        <rFont val="Arial"/>
        <family val="2"/>
      </rPr>
      <t>: formada pela receita de venda de energia já deduzida os impostos federais e estaduais, representando apenas 6 meses do resultado.</t>
    </r>
  </si>
  <si>
    <r>
      <rPr>
        <b/>
        <u/>
        <sz val="11"/>
        <color rgb="FF000000"/>
        <rFont val="Arial"/>
        <family val="2"/>
      </rPr>
      <t xml:space="preserve">Custos operacionais: </t>
    </r>
    <r>
      <rPr>
        <sz val="11"/>
        <color rgb="FF000000"/>
        <rFont val="Arial"/>
        <family val="2"/>
      </rPr>
      <t>refere-se aos custos com pessoal, material, serviços de terceiros e outros da atividade de geração.</t>
    </r>
  </si>
  <si>
    <r>
      <rPr>
        <b/>
        <u/>
        <sz val="11"/>
        <color rgb="FF000000"/>
        <rFont val="Arial"/>
        <family val="2"/>
      </rPr>
      <t>Energia elétrica comprada</t>
    </r>
    <r>
      <rPr>
        <sz val="11"/>
        <color rgb="FF000000"/>
        <rFont val="Arial"/>
        <family val="2"/>
      </rPr>
      <t>: refere-se a compra de energia da BAESA que é parte relacionada e comercializadoras como: Boven, Bio energias, Trinyty, Merito e Safira.</t>
    </r>
  </si>
  <si>
    <r>
      <rPr>
        <b/>
        <u/>
        <sz val="11"/>
        <color rgb="FF000000"/>
        <rFont val="Arial"/>
        <family val="2"/>
      </rPr>
      <t>Despesas gerais e administrativas:</t>
    </r>
    <r>
      <rPr>
        <sz val="11"/>
        <color rgb="FF000000"/>
        <rFont val="Arial"/>
        <family val="2"/>
      </rPr>
      <t xml:space="preserve"> refere-se aos custos com pessoal, material, serviços de terceiros e outros da atividade de administração</t>
    </r>
  </si>
  <si>
    <r>
      <rPr>
        <b/>
        <u/>
        <sz val="11"/>
        <color rgb="FF000000"/>
        <rFont val="Arial"/>
        <family val="2"/>
      </rPr>
      <t>Outras despesas operacionais:</t>
    </r>
    <r>
      <rPr>
        <sz val="11"/>
        <color rgb="FF000000"/>
        <rFont val="Arial"/>
        <family val="2"/>
      </rPr>
      <t xml:space="preserve"> refere-se a prestação de serviços - comercilaização e despesas com tributos federais </t>
    </r>
  </si>
  <si>
    <r>
      <rPr>
        <b/>
        <u/>
        <sz val="11"/>
        <color rgb="FF000000"/>
        <rFont val="Arial"/>
        <family val="2"/>
      </rPr>
      <t>Resultado de equivalência patrimonial:</t>
    </r>
    <r>
      <rPr>
        <sz val="11"/>
        <color rgb="FF000000"/>
        <rFont val="Arial"/>
        <family val="2"/>
      </rPr>
      <t xml:space="preserve"> resultado de equivalencia patrimonial proveniente das participações na ETAU, BAESA e SEFAC</t>
    </r>
  </si>
  <si>
    <r>
      <rPr>
        <b/>
        <u/>
        <sz val="11"/>
        <color theme="1"/>
        <rFont val="Arial"/>
        <family val="2"/>
      </rPr>
      <t>Receitas financeiras:</t>
    </r>
    <r>
      <rPr>
        <sz val="11"/>
        <color theme="1"/>
        <rFont val="Arial"/>
        <family val="2"/>
      </rPr>
      <t xml:space="preserve"> o saldo mais relevante refere-se as aplicações financeiras</t>
    </r>
  </si>
  <si>
    <r>
      <rPr>
        <b/>
        <u/>
        <sz val="11"/>
        <color rgb="FF000000"/>
        <rFont val="Arial"/>
        <family val="2"/>
      </rPr>
      <t>Despesas financeira:</t>
    </r>
    <r>
      <rPr>
        <sz val="11"/>
        <color rgb="FF000000"/>
        <rFont val="Arial"/>
        <family val="2"/>
      </rPr>
      <t xml:space="preserve"> o saldo mais relevante refere - se aos encargos financeiros  provenientes do Uso do Bem Publico - UBP conforme apropriação do Balancete de Salto Pilão </t>
    </r>
  </si>
  <si>
    <t>Demonstração do resultado abrangente</t>
  </si>
  <si>
    <t>Resultado abrangente total</t>
  </si>
  <si>
    <t>Demonstração do fluxo de caixa</t>
  </si>
  <si>
    <t>Fluxos de caixa das atividades operacionais</t>
  </si>
  <si>
    <t>Ajustes para conciliar o resultado às disponibilidades geradas</t>
  </si>
  <si>
    <t>Depreciação e a amortização</t>
  </si>
  <si>
    <t>Variações patrimoniais</t>
  </si>
  <si>
    <t>Redução (aumento) nos demais ativos circulantes e não circulantes</t>
  </si>
  <si>
    <t>(Redução) aumento nas compras de energia elétrica - BAESA</t>
  </si>
  <si>
    <t>(Redução) aumento nos demais passivos circulantes e não circulantes</t>
  </si>
  <si>
    <t>Caixa oriundo das operações</t>
  </si>
  <si>
    <t>Total das disponibilidades líquidas geradas pelas atividades operacionais</t>
  </si>
  <si>
    <t>Fluxos de caixa das atividades de investimentos</t>
  </si>
  <si>
    <t>Fluxos de caixa das atividades de financiamentos</t>
  </si>
  <si>
    <t>Dividendos pagos</t>
  </si>
  <si>
    <t>Dividendos intercalares</t>
  </si>
  <si>
    <t>Caixa líquido utilizado nas atividades de financiamentos</t>
  </si>
  <si>
    <t>Caixa líquido gerado pelas atividades operacionais, de investimentos e de financiamentos</t>
  </si>
  <si>
    <t>A variação líquida de caixa é assim demonstrada</t>
  </si>
  <si>
    <t>Disponibilidades</t>
  </si>
  <si>
    <t>No fim do exercício</t>
  </si>
  <si>
    <t>No início do exercício</t>
  </si>
  <si>
    <t>Aumento de caixa e equivalente de caixa</t>
  </si>
  <si>
    <t>Demonstração do Valor Adicionado</t>
  </si>
  <si>
    <t>Receita</t>
  </si>
  <si>
    <t>Valor adicionado bruto</t>
  </si>
  <si>
    <t>(=) Valor adicionado líquido</t>
  </si>
  <si>
    <t>(+) Valor adicionado transferido</t>
  </si>
  <si>
    <t>Valor adicional total a distribuir</t>
  </si>
  <si>
    <t>Distribuição do valor adicionado</t>
  </si>
  <si>
    <t>Pessoal</t>
  </si>
  <si>
    <t>Governo</t>
  </si>
  <si>
    <t>Acionistas</t>
  </si>
  <si>
    <t>Uso do bem público - CESAP (Nota 11)</t>
  </si>
  <si>
    <t>Resultado com equivalência patrimonial (Nota 8)</t>
  </si>
  <si>
    <t>Valor residual de imobilizado e intangível baixado (Nota 9)</t>
  </si>
  <si>
    <t>Aumento no contas a receber</t>
  </si>
  <si>
    <t>(Redução) aumento no imposto de renda e contribuição social</t>
  </si>
  <si>
    <t>Adições em imobilizado/intangível (Nota 9 e Nota 10)</t>
  </si>
  <si>
    <t>Amortização  Intangivel - SEFAC (Nota 8)</t>
  </si>
  <si>
    <t>Amortização  Intangível - ETAU (Nota 8)</t>
  </si>
  <si>
    <t>Dividendos recebidos (Nota 8)</t>
  </si>
  <si>
    <t>Juros sobre capital próprio líquido (Nota 13)</t>
  </si>
  <si>
    <t xml:space="preserve">   Venda de energia e serviços</t>
  </si>
  <si>
    <t xml:space="preserve">   Outros resultados</t>
  </si>
  <si>
    <t xml:space="preserve">   (-) Insumos adquiridos de terceiros</t>
  </si>
  <si>
    <t xml:space="preserve">   Material e serviços de terceiros</t>
  </si>
  <si>
    <t xml:space="preserve">   Remunerações</t>
  </si>
  <si>
    <t xml:space="preserve">   Encargos sociais (exceto INSS)</t>
  </si>
  <si>
    <t xml:space="preserve">   Entidade de previdência privada</t>
  </si>
  <si>
    <t xml:space="preserve">   Auxílio-alimentação</t>
  </si>
  <si>
    <t xml:space="preserve">   Provisões de férias e 13º</t>
  </si>
  <si>
    <t xml:space="preserve">   Convênio assistencial e outros benefícios</t>
  </si>
  <si>
    <t xml:space="preserve">   Participação nos resultados</t>
  </si>
  <si>
    <t xml:space="preserve">   Outros</t>
  </si>
  <si>
    <t xml:space="preserve">   INSS (sobre folha de pagamento)</t>
  </si>
  <si>
    <t xml:space="preserve">   IRPJ/CSLL</t>
  </si>
  <si>
    <t xml:space="preserve">   PIS/COFINS e outros</t>
  </si>
  <si>
    <t xml:space="preserve">   Resultados retidos</t>
  </si>
  <si>
    <t xml:space="preserve">   Insumos consumidos - custos energia comprada (Nota 16)</t>
  </si>
  <si>
    <t xml:space="preserve">   Resultado financeiro liquido (Nota 19)</t>
  </si>
  <si>
    <t xml:space="preserve">   Resultado da equivalência patrimonial (Nota 8)</t>
  </si>
  <si>
    <t xml:space="preserve">   (custos imobilizados)</t>
  </si>
  <si>
    <t>Caixa líquido gerado pelas (utilizado nas) atividades de 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</si>
</sst>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;\(0\)"/>
    <numFmt numFmtId="165" formatCode="_(* ###0_);_(* \(#,##0\);_(* &quot;-&quot;_);_(@_)"/>
    <numFmt numFmtId="166" formatCode="_(* #,##0.00_);_(* \(#,##0.00\);_(* &quot;-&quot;??_);_(@_)"/>
    <numFmt numFmtId="167" formatCode="_(* #,##0_);_(* \(#,##0\);_(* &quot;-&quot;_);_(@_)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u/>
      <sz val="11"/>
      <color rgb="FFFF0000"/>
      <name val="Arial"/>
      <family val="2"/>
    </font>
    <font>
      <u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u/>
      <sz val="11"/>
      <color theme="1"/>
      <name val="Arial"/>
      <family val="2"/>
    </font>
    <font>
      <b/>
      <u/>
      <sz val="11"/>
      <color rgb="FF00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>
      <alignment horizontal="justify"/>
    </xf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2" fillId="0" borderId="0" xfId="0" applyFont="1" applyFill="1"/>
    <xf numFmtId="0" fontId="5" fillId="0" borderId="0" xfId="0" applyFont="1" applyFill="1" applyAlignment="1"/>
    <xf numFmtId="0" fontId="6" fillId="0" borderId="0" xfId="0" applyFont="1" applyFill="1" applyAlignment="1">
      <alignment horizontal="justify"/>
    </xf>
    <xf numFmtId="164" fontId="8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14" fontId="7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Alignment="1"/>
    <xf numFmtId="3" fontId="3" fillId="0" borderId="0" xfId="0" applyNumberFormat="1" applyFont="1" applyFill="1"/>
    <xf numFmtId="167" fontId="4" fillId="0" borderId="0" xfId="1" quotePrefix="1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167" fontId="4" fillId="0" borderId="0" xfId="1" quotePrefix="1" applyNumberFormat="1" applyFont="1" applyFill="1" applyAlignment="1">
      <alignment horizontal="right"/>
    </xf>
    <xf numFmtId="3" fontId="3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167" fontId="4" fillId="0" borderId="0" xfId="1" applyNumberFormat="1" applyFont="1" applyFill="1" applyBorder="1" applyAlignment="1"/>
    <xf numFmtId="167" fontId="4" fillId="0" borderId="0" xfId="1" quotePrefix="1" applyNumberFormat="1" applyFont="1" applyFill="1" applyBorder="1" applyAlignment="1">
      <alignment horizontal="center"/>
    </xf>
    <xf numFmtId="3" fontId="3" fillId="0" borderId="2" xfId="0" applyNumberFormat="1" applyFont="1" applyFill="1" applyBorder="1"/>
    <xf numFmtId="167" fontId="4" fillId="0" borderId="0" xfId="1" quotePrefix="1" applyNumberFormat="1" applyFont="1" applyFill="1" applyBorder="1" applyAlignment="1">
      <alignment horizontal="right"/>
    </xf>
    <xf numFmtId="167" fontId="4" fillId="0" borderId="2" xfId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2" fillId="0" borderId="0" xfId="0" applyNumberFormat="1" applyFont="1" applyFill="1"/>
    <xf numFmtId="0" fontId="3" fillId="0" borderId="0" xfId="0" applyFont="1" applyFill="1" applyAlignment="1">
      <alignment horizontal="center"/>
    </xf>
    <xf numFmtId="167" fontId="3" fillId="0" borderId="0" xfId="0" applyNumberFormat="1" applyFont="1" applyFill="1"/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/>
    <xf numFmtId="167" fontId="4" fillId="0" borderId="3" xfId="1" applyNumberFormat="1" applyFont="1" applyFill="1" applyBorder="1" applyAlignment="1"/>
    <xf numFmtId="3" fontId="3" fillId="0" borderId="4" xfId="0" applyNumberFormat="1" applyFont="1" applyFill="1" applyBorder="1"/>
    <xf numFmtId="167" fontId="4" fillId="0" borderId="0" xfId="0" applyNumberFormat="1" applyFont="1" applyFill="1" applyAlignment="1"/>
    <xf numFmtId="167" fontId="8" fillId="0" borderId="0" xfId="0" applyNumberFormat="1" applyFont="1" applyFill="1" applyAlignment="1"/>
    <xf numFmtId="0" fontId="3" fillId="0" borderId="0" xfId="0" applyFont="1" applyFill="1" applyBorder="1"/>
    <xf numFmtId="0" fontId="4" fillId="0" borderId="0" xfId="0" applyNumberFormat="1" applyFont="1" applyFill="1" applyAlignment="1">
      <alignment horizontal="center"/>
    </xf>
    <xf numFmtId="0" fontId="9" fillId="0" borderId="0" xfId="0" applyFont="1" applyFill="1"/>
    <xf numFmtId="0" fontId="2" fillId="0" borderId="0" xfId="0" applyFont="1"/>
    <xf numFmtId="3" fontId="3" fillId="0" borderId="5" xfId="0" applyNumberFormat="1" applyFont="1" applyFill="1" applyBorder="1"/>
    <xf numFmtId="3" fontId="10" fillId="0" borderId="0" xfId="0" applyNumberFormat="1" applyFont="1" applyFill="1"/>
    <xf numFmtId="3" fontId="2" fillId="0" borderId="0" xfId="0" applyNumberFormat="1" applyFont="1" applyFill="1" applyBorder="1"/>
    <xf numFmtId="167" fontId="8" fillId="0" borderId="0" xfId="1" applyNumberFormat="1" applyFont="1" applyFill="1" applyBorder="1" applyAlignment="1"/>
    <xf numFmtId="3" fontId="2" fillId="0" borderId="2" xfId="0" applyNumberFormat="1" applyFont="1" applyFill="1" applyBorder="1"/>
    <xf numFmtId="3" fontId="2" fillId="0" borderId="0" xfId="0" applyNumberFormat="1" applyFont="1" applyFill="1" applyAlignment="1">
      <alignment horizontal="right"/>
    </xf>
    <xf numFmtId="3" fontId="2" fillId="0" borderId="3" xfId="0" applyNumberFormat="1" applyFont="1" applyFill="1" applyBorder="1"/>
    <xf numFmtId="3" fontId="2" fillId="0" borderId="4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7" fontId="8" fillId="0" borderId="2" xfId="1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167" fontId="8" fillId="0" borderId="3" xfId="1" applyNumberFormat="1" applyFont="1" applyFill="1" applyBorder="1" applyAlignment="1"/>
    <xf numFmtId="3" fontId="2" fillId="0" borderId="5" xfId="0" applyNumberFormat="1" applyFont="1" applyFill="1" applyBorder="1"/>
    <xf numFmtId="14" fontId="8" fillId="0" borderId="1" xfId="0" applyNumberFormat="1" applyFont="1" applyFill="1" applyBorder="1" applyAlignment="1">
      <alignment horizontal="right"/>
    </xf>
    <xf numFmtId="14" fontId="8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0" xfId="0" applyFont="1" applyFill="1"/>
    <xf numFmtId="0" fontId="11" fillId="0" borderId="0" xfId="0" applyFont="1" applyAlignment="1">
      <alignment vertical="center"/>
    </xf>
    <xf numFmtId="4" fontId="3" fillId="0" borderId="0" xfId="0" applyNumberFormat="1" applyFont="1"/>
    <xf numFmtId="0" fontId="3" fillId="0" borderId="0" xfId="0" applyFont="1" applyAlignment="1">
      <alignment vertical="center"/>
    </xf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right"/>
    </xf>
    <xf numFmtId="3" fontId="3" fillId="0" borderId="2" xfId="0" applyNumberFormat="1" applyFont="1" applyBorder="1"/>
    <xf numFmtId="165" fontId="3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2" fillId="0" borderId="2" xfId="0" applyNumberFormat="1" applyFont="1" applyBorder="1" applyAlignment="1">
      <alignment horizontal="right" vertical="center"/>
    </xf>
    <xf numFmtId="3" fontId="2" fillId="0" borderId="5" xfId="0" applyNumberFormat="1" applyFont="1" applyBorder="1"/>
    <xf numFmtId="3" fontId="2" fillId="0" borderId="5" xfId="0" applyNumberFormat="1" applyFont="1" applyBorder="1" applyAlignment="1">
      <alignment horizontal="right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3" fontId="11" fillId="0" borderId="0" xfId="0" applyNumberFormat="1" applyFont="1" applyFill="1" applyAlignment="1">
      <alignment vertical="center"/>
    </xf>
    <xf numFmtId="3" fontId="12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horizontal="right" vertical="center"/>
    </xf>
    <xf numFmtId="165" fontId="3" fillId="0" borderId="0" xfId="0" applyNumberFormat="1" applyFont="1" applyFill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3" fillId="0" borderId="2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horizontal="right" vertical="center"/>
    </xf>
    <xf numFmtId="168" fontId="3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167" fontId="3" fillId="0" borderId="2" xfId="0" applyNumberFormat="1" applyFont="1" applyFill="1" applyBorder="1" applyAlignment="1">
      <alignment horizontal="right" vertical="center"/>
    </xf>
    <xf numFmtId="165" fontId="3" fillId="0" borderId="0" xfId="0" applyNumberFormat="1" applyFont="1" applyFill="1"/>
    <xf numFmtId="3" fontId="2" fillId="0" borderId="4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0" fontId="3" fillId="0" borderId="10" xfId="0" applyFont="1" applyFill="1" applyBorder="1"/>
    <xf numFmtId="0" fontId="5" fillId="0" borderId="12" xfId="0" applyFont="1" applyFill="1" applyBorder="1"/>
    <xf numFmtId="0" fontId="5" fillId="0" borderId="1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0" fillId="0" borderId="0" xfId="0" applyFont="1"/>
    <xf numFmtId="0" fontId="16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 indent="1"/>
    </xf>
    <xf numFmtId="3" fontId="3" fillId="0" borderId="0" xfId="0" applyNumberFormat="1" applyFont="1" applyFill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Fill="1" applyAlignment="1">
      <alignment vertical="center"/>
    </xf>
    <xf numFmtId="167" fontId="3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indent="1"/>
    </xf>
    <xf numFmtId="165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7" fontId="3" fillId="0" borderId="2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165" fontId="2" fillId="0" borderId="0" xfId="0" applyNumberFormat="1" applyFont="1" applyFill="1"/>
    <xf numFmtId="3" fontId="2" fillId="0" borderId="5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3" fontId="8" fillId="0" borderId="0" xfId="0" applyNumberFormat="1" applyFont="1" applyFill="1"/>
    <xf numFmtId="3" fontId="8" fillId="0" borderId="0" xfId="0" applyNumberFormat="1" applyFont="1" applyFill="1" applyAlignment="1">
      <alignment horizontal="right" vertical="center"/>
    </xf>
    <xf numFmtId="167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 wrapText="1"/>
    </xf>
    <xf numFmtId="167" fontId="8" fillId="0" borderId="0" xfId="0" applyNumberFormat="1" applyFont="1" applyFill="1" applyAlignment="1">
      <alignment vertical="center"/>
    </xf>
    <xf numFmtId="167" fontId="8" fillId="0" borderId="2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7" fontId="8" fillId="0" borderId="2" xfId="0" applyNumberFormat="1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horizontal="right" vertical="center"/>
    </xf>
    <xf numFmtId="0" fontId="2" fillId="2" borderId="0" xfId="0" applyFont="1" applyFill="1" applyAlignment="1"/>
  </cellXfs>
  <cellStyles count="2">
    <cellStyle name="Normal" xfId="0" builtinId="0"/>
    <cellStyle name="Vírgula 2" xfId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me_energetica\BALAN&#199;O%202023%20-%20DMEE\PAC%20SOCIETARIA%20DMEE%202023\MEMORIA%20DE%20CALCULO%20D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FC DMEE"/>
    </sheetNames>
    <sheetDataSet>
      <sheetData sheetId="0">
        <row r="5">
          <cell r="D5">
            <v>348020</v>
          </cell>
        </row>
        <row r="21">
          <cell r="C21">
            <v>3061</v>
          </cell>
        </row>
        <row r="30">
          <cell r="C30">
            <v>33696.74265</v>
          </cell>
        </row>
        <row r="32">
          <cell r="C32">
            <v>420</v>
          </cell>
        </row>
        <row r="33">
          <cell r="C33">
            <v>217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O51"/>
  <sheetViews>
    <sheetView showGridLines="0" tabSelected="1" zoomScaleNormal="100" workbookViewId="0">
      <selection activeCell="A29" sqref="A29"/>
    </sheetView>
  </sheetViews>
  <sheetFormatPr defaultColWidth="14.140625" defaultRowHeight="14.25" x14ac:dyDescent="0.2"/>
  <cols>
    <col min="1" max="1" width="64.5703125" style="4" customWidth="1"/>
    <col min="2" max="2" width="10" style="3" customWidth="1"/>
    <col min="3" max="3" width="17.140625" style="3" customWidth="1"/>
    <col min="4" max="4" width="4.85546875" style="3" customWidth="1"/>
    <col min="5" max="5" width="17.140625" style="3" customWidth="1"/>
    <col min="6" max="6" width="1.28515625" style="3" customWidth="1"/>
    <col min="7" max="7" width="10.42578125" style="3" customWidth="1"/>
    <col min="8" max="8" width="14.140625" style="3"/>
    <col min="9" max="9" width="28.5703125" style="3" bestFit="1" customWidth="1"/>
    <col min="10" max="10" width="10" style="3" customWidth="1"/>
    <col min="11" max="11" width="14.28515625" style="3" bestFit="1" customWidth="1"/>
    <col min="12" max="12" width="3.5703125" style="3" customWidth="1"/>
    <col min="13" max="13" width="13.28515625" style="3" customWidth="1"/>
    <col min="14" max="14" width="2" style="4" customWidth="1"/>
    <col min="15" max="15" width="2.5703125" style="5" customWidth="1"/>
    <col min="16" max="16384" width="14.140625" style="5"/>
  </cols>
  <sheetData>
    <row r="1" spans="1:15" ht="15" x14ac:dyDescent="0.25">
      <c r="A1" s="183" t="s">
        <v>42</v>
      </c>
      <c r="B1" s="1"/>
      <c r="C1" s="2"/>
      <c r="D1" s="1"/>
      <c r="E1" s="2"/>
      <c r="F1" s="2"/>
    </row>
    <row r="2" spans="1:15" ht="15" customHeight="1" x14ac:dyDescent="0.25">
      <c r="A2" s="6" t="s">
        <v>0</v>
      </c>
      <c r="B2" s="6"/>
      <c r="C2" s="2"/>
      <c r="D2" s="6"/>
      <c r="E2" s="2"/>
      <c r="F2" s="2"/>
    </row>
    <row r="3" spans="1:15" ht="12.75" customHeight="1" x14ac:dyDescent="0.2">
      <c r="A3" s="7" t="s">
        <v>1</v>
      </c>
      <c r="B3" s="7"/>
      <c r="C3" s="8"/>
      <c r="D3" s="7"/>
      <c r="E3" s="8"/>
      <c r="F3" s="8"/>
    </row>
    <row r="4" spans="1:15" ht="12.75" customHeight="1" x14ac:dyDescent="0.2">
      <c r="A4" s="8"/>
      <c r="B4" s="8"/>
      <c r="C4" s="8"/>
      <c r="D4" s="8"/>
      <c r="E4" s="8"/>
      <c r="F4" s="8"/>
    </row>
    <row r="5" spans="1:15" ht="27" customHeight="1" thickBot="1" x14ac:dyDescent="0.3">
      <c r="A5" s="6"/>
      <c r="B5" s="55" t="s">
        <v>41</v>
      </c>
      <c r="C5" s="54">
        <v>45291</v>
      </c>
      <c r="D5" s="56"/>
      <c r="E5" s="54">
        <v>44926</v>
      </c>
      <c r="F5" s="9"/>
      <c r="G5" s="10"/>
      <c r="H5" s="6"/>
      <c r="I5" s="6"/>
      <c r="J5" s="58" t="s">
        <v>41</v>
      </c>
      <c r="K5" s="54">
        <f>C5</f>
        <v>45291</v>
      </c>
      <c r="L5" s="56"/>
      <c r="M5" s="54">
        <v>44926</v>
      </c>
      <c r="N5" s="9"/>
      <c r="O5" s="11"/>
    </row>
    <row r="6" spans="1:15" ht="14.25" customHeight="1" x14ac:dyDescent="0.25">
      <c r="A6" s="6"/>
      <c r="B6" s="6"/>
      <c r="C6" s="6"/>
      <c r="D6" s="6"/>
      <c r="E6" s="6"/>
      <c r="F6" s="9"/>
      <c r="G6" s="12"/>
      <c r="H6" s="6"/>
      <c r="I6" s="6"/>
      <c r="J6" s="57"/>
      <c r="K6" s="6"/>
      <c r="L6" s="6"/>
      <c r="M6" s="6"/>
      <c r="N6" s="9"/>
      <c r="O6" s="13"/>
    </row>
    <row r="7" spans="1:15" ht="14.25" customHeight="1" x14ac:dyDescent="0.25">
      <c r="A7" s="6" t="s">
        <v>2</v>
      </c>
      <c r="B7" s="6"/>
      <c r="C7" s="6"/>
      <c r="D7" s="6"/>
      <c r="E7" s="6"/>
      <c r="F7" s="9"/>
      <c r="G7" s="10"/>
      <c r="H7" s="6" t="s">
        <v>3</v>
      </c>
      <c r="I7" s="6"/>
      <c r="J7" s="57"/>
      <c r="K7" s="6"/>
      <c r="L7" s="6"/>
      <c r="M7" s="6"/>
      <c r="N7" s="9"/>
    </row>
    <row r="8" spans="1:15" ht="14.25" customHeight="1" x14ac:dyDescent="0.25">
      <c r="A8" s="6"/>
      <c r="B8" s="6"/>
      <c r="C8" s="6"/>
      <c r="D8" s="6"/>
      <c r="E8" s="6"/>
      <c r="F8" s="9"/>
      <c r="G8" s="10"/>
      <c r="H8" s="6"/>
      <c r="I8" s="6"/>
      <c r="J8" s="57"/>
      <c r="K8" s="6"/>
      <c r="L8" s="6"/>
      <c r="M8" s="6"/>
      <c r="N8" s="9"/>
    </row>
    <row r="9" spans="1:15" ht="14.25" customHeight="1" x14ac:dyDescent="0.25">
      <c r="A9" s="6" t="s">
        <v>4</v>
      </c>
      <c r="B9" s="6"/>
      <c r="C9" s="6"/>
      <c r="D9" s="6"/>
      <c r="E9" s="6"/>
      <c r="F9" s="6"/>
      <c r="G9" s="6"/>
      <c r="H9" s="6" t="s">
        <v>4</v>
      </c>
      <c r="I9" s="6"/>
      <c r="J9" s="57"/>
      <c r="K9" s="6"/>
      <c r="L9" s="6"/>
      <c r="M9" s="6"/>
      <c r="N9" s="6"/>
      <c r="O9" s="14"/>
    </row>
    <row r="10" spans="1:15" ht="14.25" customHeight="1" x14ac:dyDescent="0.25">
      <c r="A10" s="3" t="s">
        <v>5</v>
      </c>
      <c r="B10" s="29">
        <v>4</v>
      </c>
      <c r="C10" s="28">
        <v>348019.51598999999</v>
      </c>
      <c r="E10" s="15">
        <v>298025.29294000001</v>
      </c>
      <c r="F10" s="16"/>
      <c r="H10" s="3" t="s">
        <v>6</v>
      </c>
      <c r="J10" s="29"/>
      <c r="K10" s="49">
        <v>4467.6106200000004</v>
      </c>
      <c r="M10" s="17">
        <v>8354.1135999999988</v>
      </c>
      <c r="O10" s="14"/>
    </row>
    <row r="11" spans="1:15" ht="14.25" customHeight="1" x14ac:dyDescent="0.25">
      <c r="A11" s="3" t="s">
        <v>7</v>
      </c>
      <c r="B11" s="29">
        <v>5</v>
      </c>
      <c r="C11" s="28">
        <v>11834.39336</v>
      </c>
      <c r="E11" s="15">
        <v>14895.440339999999</v>
      </c>
      <c r="F11" s="16"/>
      <c r="H11" s="3" t="s">
        <v>8</v>
      </c>
      <c r="J11" s="29">
        <v>7</v>
      </c>
      <c r="K11" s="46">
        <v>1.60592</v>
      </c>
      <c r="M11" s="18">
        <v>1.6886700000000001</v>
      </c>
      <c r="N11" s="19"/>
      <c r="O11" s="14"/>
    </row>
    <row r="12" spans="1:15" ht="14.25" customHeight="1" x14ac:dyDescent="0.25">
      <c r="A12" s="4" t="s">
        <v>9</v>
      </c>
      <c r="B12" s="29"/>
      <c r="C12" s="28">
        <v>1792.45686</v>
      </c>
      <c r="E12" s="15">
        <v>1719.8767800000001</v>
      </c>
      <c r="H12" s="3" t="s">
        <v>10</v>
      </c>
      <c r="J12" s="29"/>
      <c r="K12" s="49">
        <v>257.21265999999997</v>
      </c>
      <c r="M12" s="17">
        <v>230.72436999999999</v>
      </c>
      <c r="O12" s="14"/>
    </row>
    <row r="13" spans="1:15" ht="14.25" customHeight="1" x14ac:dyDescent="0.25">
      <c r="A13" s="4" t="s">
        <v>11</v>
      </c>
      <c r="B13" s="29"/>
      <c r="C13" s="28">
        <v>10553.40432</v>
      </c>
      <c r="E13" s="15">
        <v>5064.0447300000005</v>
      </c>
      <c r="H13" s="3" t="s">
        <v>12</v>
      </c>
      <c r="J13" s="29">
        <v>12</v>
      </c>
      <c r="K13" s="46">
        <v>8244.7622699999993</v>
      </c>
      <c r="M13" s="18">
        <v>4445.8817800000006</v>
      </c>
      <c r="N13" s="19"/>
      <c r="O13" s="14"/>
    </row>
    <row r="14" spans="1:15" ht="14.25" customHeight="1" x14ac:dyDescent="0.25">
      <c r="A14" s="3" t="s">
        <v>13</v>
      </c>
      <c r="B14" s="29"/>
      <c r="C14" s="43">
        <v>2530.1859199999999</v>
      </c>
      <c r="E14" s="20">
        <v>3921.5353100000002</v>
      </c>
      <c r="H14" s="3" t="s">
        <v>14</v>
      </c>
      <c r="J14" s="29"/>
      <c r="K14" s="46">
        <v>7461.3598300000003</v>
      </c>
      <c r="M14" s="21" t="s">
        <v>15</v>
      </c>
      <c r="N14" s="19"/>
      <c r="O14" s="14"/>
    </row>
    <row r="15" spans="1:15" ht="14.25" customHeight="1" x14ac:dyDescent="0.25">
      <c r="A15" s="4" t="s">
        <v>16</v>
      </c>
      <c r="B15" s="29"/>
      <c r="C15" s="44">
        <v>88.106070000000003</v>
      </c>
      <c r="E15" s="22">
        <v>103.72108999999999</v>
      </c>
      <c r="F15" s="23"/>
      <c r="H15" s="3" t="s">
        <v>17</v>
      </c>
      <c r="J15" s="29"/>
      <c r="K15" s="49">
        <v>1640.6758300000001</v>
      </c>
      <c r="M15" s="17">
        <v>1414.1532299999999</v>
      </c>
      <c r="O15" s="14"/>
    </row>
    <row r="16" spans="1:15" ht="14.25" customHeight="1" x14ac:dyDescent="0.25">
      <c r="A16" s="3" t="s">
        <v>18</v>
      </c>
      <c r="B16" s="29">
        <v>6</v>
      </c>
      <c r="C16" s="45">
        <v>9134.7691899999991</v>
      </c>
      <c r="E16" s="24">
        <v>7299.8958200000006</v>
      </c>
      <c r="H16" s="3" t="s">
        <v>19</v>
      </c>
      <c r="J16" s="29"/>
      <c r="K16" s="46">
        <v>1248.56059</v>
      </c>
      <c r="M16" s="18">
        <v>1181.98387</v>
      </c>
      <c r="N16" s="21"/>
      <c r="O16" s="14"/>
    </row>
    <row r="17" spans="1:15" ht="14.25" customHeight="1" x14ac:dyDescent="0.25">
      <c r="A17" s="3"/>
      <c r="B17" s="29"/>
      <c r="C17" s="45">
        <f>SUM(C10:C16)-1</f>
        <v>383951.83170999994</v>
      </c>
      <c r="E17" s="24">
        <v>331029.80700999999</v>
      </c>
      <c r="H17" s="3" t="s">
        <v>20</v>
      </c>
      <c r="J17" s="29">
        <v>11</v>
      </c>
      <c r="K17" s="49">
        <v>18392.020420000001</v>
      </c>
      <c r="M17" s="17">
        <v>18487.791639999999</v>
      </c>
      <c r="N17" s="25"/>
      <c r="O17" s="14"/>
    </row>
    <row r="18" spans="1:15" ht="14.25" customHeight="1" x14ac:dyDescent="0.25">
      <c r="A18" s="3"/>
      <c r="B18" s="29"/>
      <c r="C18" s="28"/>
      <c r="E18" s="15"/>
      <c r="G18" s="6"/>
      <c r="H18" s="3" t="s">
        <v>21</v>
      </c>
      <c r="J18" s="29"/>
      <c r="K18" s="50">
        <v>60.934309999999996</v>
      </c>
      <c r="M18" s="26">
        <v>67.180809999999994</v>
      </c>
      <c r="O18" s="27"/>
    </row>
    <row r="19" spans="1:15" ht="14.25" customHeight="1" x14ac:dyDescent="0.25">
      <c r="A19" s="6"/>
      <c r="B19" s="57"/>
      <c r="C19" s="28"/>
      <c r="D19" s="6"/>
      <c r="E19" s="28"/>
      <c r="H19" s="6"/>
      <c r="I19" s="6"/>
      <c r="J19" s="57"/>
      <c r="K19" s="45">
        <f>SUM(K10:K18)+1</f>
        <v>41775.742449999998</v>
      </c>
      <c r="L19" s="6"/>
      <c r="M19" s="24">
        <v>34183.829299999998</v>
      </c>
      <c r="N19" s="21"/>
      <c r="O19" s="22"/>
    </row>
    <row r="20" spans="1:15" ht="14.25" customHeight="1" x14ac:dyDescent="0.25">
      <c r="A20" s="1" t="s">
        <v>22</v>
      </c>
      <c r="B20" s="57"/>
      <c r="C20" s="28"/>
      <c r="D20" s="1"/>
      <c r="E20" s="28"/>
      <c r="F20" s="6"/>
      <c r="H20" s="6"/>
      <c r="I20" s="6"/>
      <c r="J20" s="57"/>
      <c r="K20" s="28"/>
      <c r="L20" s="6"/>
      <c r="M20" s="28"/>
      <c r="N20" s="21"/>
      <c r="O20" s="14"/>
    </row>
    <row r="21" spans="1:15" ht="14.25" customHeight="1" x14ac:dyDescent="0.25">
      <c r="A21" s="4" t="s">
        <v>23</v>
      </c>
      <c r="B21" s="29"/>
      <c r="C21" s="46">
        <v>13.3072</v>
      </c>
      <c r="E21" s="18">
        <v>912.51169999999991</v>
      </c>
      <c r="F21" s="6"/>
      <c r="H21" s="6" t="s">
        <v>22</v>
      </c>
      <c r="J21" s="29"/>
      <c r="K21" s="28"/>
      <c r="M21" s="15"/>
      <c r="N21" s="19"/>
      <c r="O21" s="14"/>
    </row>
    <row r="22" spans="1:15" ht="14.25" customHeight="1" x14ac:dyDescent="0.25">
      <c r="A22" s="3" t="s">
        <v>24</v>
      </c>
      <c r="B22" s="29"/>
      <c r="C22" s="46" t="s">
        <v>15</v>
      </c>
      <c r="E22" s="18">
        <v>3754</v>
      </c>
      <c r="F22" s="29"/>
      <c r="G22" s="30"/>
      <c r="H22" s="3" t="s">
        <v>20</v>
      </c>
      <c r="J22" s="29">
        <v>11</v>
      </c>
      <c r="K22" s="28">
        <v>224351.06027000002</v>
      </c>
      <c r="M22" s="15">
        <v>238393.69235</v>
      </c>
      <c r="N22" s="19"/>
      <c r="O22" s="14"/>
    </row>
    <row r="23" spans="1:15" ht="14.25" customHeight="1" x14ac:dyDescent="0.25">
      <c r="A23" s="3" t="s">
        <v>25</v>
      </c>
      <c r="B23" s="29">
        <v>20</v>
      </c>
      <c r="C23" s="28">
        <v>7258.4177499999996</v>
      </c>
      <c r="E23" s="15">
        <v>7425.2639400000007</v>
      </c>
      <c r="F23" s="29"/>
      <c r="H23" s="3" t="s">
        <v>27</v>
      </c>
      <c r="J23" s="29">
        <v>21</v>
      </c>
      <c r="K23" s="28">
        <v>1113.21965</v>
      </c>
      <c r="M23" s="15">
        <v>317.80579999999998</v>
      </c>
      <c r="N23" s="19"/>
      <c r="O23" s="14"/>
    </row>
    <row r="24" spans="1:15" ht="14.25" customHeight="1" x14ac:dyDescent="0.25">
      <c r="A24" s="3" t="s">
        <v>26</v>
      </c>
      <c r="B24" s="29">
        <v>8</v>
      </c>
      <c r="C24" s="28">
        <v>79830.759749999997</v>
      </c>
      <c r="E24" s="15">
        <v>99068.673319999987</v>
      </c>
      <c r="F24" s="29"/>
      <c r="H24" s="3" t="str">
        <f>H10</f>
        <v xml:space="preserve">Fornecedores </v>
      </c>
      <c r="J24" s="29"/>
      <c r="K24" s="28">
        <v>22.768840000000001</v>
      </c>
      <c r="M24" s="15">
        <v>4949</v>
      </c>
      <c r="N24" s="19"/>
      <c r="O24" s="14"/>
    </row>
    <row r="25" spans="1:15" ht="14.25" customHeight="1" x14ac:dyDescent="0.25">
      <c r="A25" s="3" t="s">
        <v>28</v>
      </c>
      <c r="B25" s="29">
        <v>9</v>
      </c>
      <c r="C25" s="28">
        <v>98799.45362</v>
      </c>
      <c r="E25" s="15">
        <v>99980.925569999992</v>
      </c>
      <c r="F25" s="16"/>
      <c r="H25" s="3" t="s">
        <v>29</v>
      </c>
      <c r="J25" s="29"/>
      <c r="K25" s="51" t="s">
        <v>15</v>
      </c>
      <c r="M25" s="31">
        <v>5.2494699999999996</v>
      </c>
      <c r="O25" s="14"/>
    </row>
    <row r="26" spans="1:15" ht="14.25" customHeight="1" x14ac:dyDescent="0.25">
      <c r="A26" s="3" t="s">
        <v>30</v>
      </c>
      <c r="B26" s="29">
        <v>10</v>
      </c>
      <c r="C26" s="45">
        <v>75064.698049999992</v>
      </c>
      <c r="E26" s="24">
        <v>79996.275769999993</v>
      </c>
      <c r="F26" s="16"/>
      <c r="J26" s="29"/>
      <c r="K26" s="6"/>
      <c r="N26" s="21"/>
      <c r="O26" s="27"/>
    </row>
    <row r="27" spans="1:15" ht="14.25" customHeight="1" x14ac:dyDescent="0.25">
      <c r="A27" s="3"/>
      <c r="B27" s="29"/>
      <c r="C27" s="28"/>
      <c r="E27" s="15"/>
      <c r="F27" s="16"/>
      <c r="H27" s="6"/>
      <c r="I27" s="6"/>
      <c r="J27" s="57"/>
      <c r="K27" s="47">
        <f>SUM(K22:K25)</f>
        <v>225487.04876000003</v>
      </c>
      <c r="L27" s="6"/>
      <c r="M27" s="32">
        <v>243665.74762000001</v>
      </c>
      <c r="O27" s="14"/>
    </row>
    <row r="28" spans="1:15" ht="14.25" customHeight="1" x14ac:dyDescent="0.25">
      <c r="B28" s="29"/>
      <c r="C28" s="47">
        <f>SUM(C21:C26)-1</f>
        <v>260965.63637000002</v>
      </c>
      <c r="E28" s="32">
        <v>291137.65029999998</v>
      </c>
      <c r="H28" s="6"/>
      <c r="I28" s="6"/>
      <c r="J28" s="57"/>
      <c r="K28" s="28"/>
      <c r="L28" s="6"/>
      <c r="M28" s="28"/>
      <c r="N28" s="21"/>
      <c r="O28" s="22"/>
    </row>
    <row r="29" spans="1:15" ht="14.25" customHeight="1" x14ac:dyDescent="0.25">
      <c r="A29" s="3"/>
      <c r="B29" s="29"/>
      <c r="C29" s="28"/>
      <c r="E29" s="15"/>
      <c r="H29" s="3" t="s">
        <v>31</v>
      </c>
      <c r="J29" s="29"/>
      <c r="K29" s="52">
        <f>SUM(K19+K27)</f>
        <v>267262.79121000005</v>
      </c>
      <c r="M29" s="33">
        <v>277849.57692000002</v>
      </c>
      <c r="N29" s="21"/>
      <c r="O29" s="14"/>
    </row>
    <row r="30" spans="1:15" ht="14.25" customHeight="1" x14ac:dyDescent="0.25">
      <c r="A30" s="3"/>
      <c r="B30" s="29"/>
      <c r="C30" s="28"/>
      <c r="E30" s="15"/>
      <c r="J30" s="29"/>
      <c r="K30" s="6"/>
      <c r="O30" s="22"/>
    </row>
    <row r="31" spans="1:15" ht="14.25" customHeight="1" thickBot="1" x14ac:dyDescent="0.3">
      <c r="A31" s="6" t="s">
        <v>32</v>
      </c>
      <c r="B31" s="57"/>
      <c r="C31" s="48">
        <f>SUM(C17+C28)+1</f>
        <v>644918.46808000002</v>
      </c>
      <c r="D31" s="6"/>
      <c r="E31" s="34">
        <v>622168.45730999997</v>
      </c>
      <c r="H31" s="6" t="s">
        <v>33</v>
      </c>
      <c r="J31" s="29"/>
      <c r="K31" s="28"/>
      <c r="M31" s="15"/>
      <c r="O31" s="14"/>
    </row>
    <row r="32" spans="1:15" ht="14.25" customHeight="1" thickTop="1" x14ac:dyDescent="0.25">
      <c r="A32" s="3"/>
      <c r="B32" s="29"/>
      <c r="C32" s="6"/>
      <c r="H32" s="3" t="s">
        <v>34</v>
      </c>
      <c r="J32" s="29">
        <v>13</v>
      </c>
      <c r="K32" s="28">
        <v>254431.39975000001</v>
      </c>
      <c r="M32" s="15">
        <v>254431.39975000001</v>
      </c>
      <c r="N32" s="21"/>
      <c r="O32" s="14"/>
    </row>
    <row r="33" spans="1:15" ht="14.25" customHeight="1" x14ac:dyDescent="0.25">
      <c r="A33" s="3"/>
      <c r="H33" s="3" t="s">
        <v>35</v>
      </c>
      <c r="J33" s="29"/>
      <c r="K33" s="28">
        <v>24745.317280000003</v>
      </c>
      <c r="M33" s="15">
        <v>20281.785260000001</v>
      </c>
      <c r="N33" s="21"/>
      <c r="O33" s="14"/>
    </row>
    <row r="34" spans="1:15" ht="14.25" customHeight="1" x14ac:dyDescent="0.25">
      <c r="A34" s="3"/>
      <c r="C34" s="15"/>
      <c r="G34" s="35"/>
      <c r="H34" s="3" t="s">
        <v>36</v>
      </c>
      <c r="J34" s="29"/>
      <c r="K34" s="28">
        <v>77277.18273549997</v>
      </c>
      <c r="M34" s="15">
        <v>54278.130450375</v>
      </c>
      <c r="O34" s="14"/>
    </row>
    <row r="35" spans="1:15" ht="14.25" customHeight="1" x14ac:dyDescent="0.25">
      <c r="A35" s="3"/>
      <c r="G35" s="36"/>
      <c r="H35" s="3" t="s">
        <v>37</v>
      </c>
      <c r="J35" s="29"/>
      <c r="K35" s="28">
        <v>21201.777104500001</v>
      </c>
      <c r="M35" s="15">
        <v>15326.876259625</v>
      </c>
      <c r="N35" s="3"/>
      <c r="O35" s="14"/>
    </row>
    <row r="36" spans="1:15" ht="14.25" customHeight="1" x14ac:dyDescent="0.25">
      <c r="A36" s="6" t="s">
        <v>38</v>
      </c>
      <c r="B36" s="6"/>
      <c r="C36" s="6"/>
      <c r="D36" s="6"/>
      <c r="E36" s="6"/>
      <c r="F36" s="37"/>
      <c r="G36" s="38"/>
      <c r="H36" s="6"/>
      <c r="I36" s="6"/>
      <c r="J36" s="57"/>
      <c r="K36" s="47">
        <f>SUM(K32:K35)-1</f>
        <v>377654.67686999997</v>
      </c>
      <c r="L36" s="6"/>
      <c r="M36" s="32">
        <v>344318.19172</v>
      </c>
      <c r="O36" s="27"/>
    </row>
    <row r="37" spans="1:15" ht="15" x14ac:dyDescent="0.25">
      <c r="J37" s="29"/>
      <c r="K37" s="6"/>
      <c r="O37" s="14"/>
    </row>
    <row r="38" spans="1:15" ht="15.75" thickBot="1" x14ac:dyDescent="0.3">
      <c r="H38" s="3" t="s">
        <v>40</v>
      </c>
      <c r="J38" s="29"/>
      <c r="K38" s="53">
        <f>SUM(K19+K27+K36)+1</f>
        <v>644918.46808000002</v>
      </c>
      <c r="M38" s="41">
        <v>622167.76864000014</v>
      </c>
      <c r="O38" s="14"/>
    </row>
    <row r="39" spans="1:15" ht="15" thickTop="1" x14ac:dyDescent="0.2">
      <c r="O39" s="20"/>
    </row>
    <row r="41" spans="1:15" x14ac:dyDescent="0.2">
      <c r="K41" s="15"/>
    </row>
    <row r="42" spans="1:15" x14ac:dyDescent="0.2">
      <c r="K42" s="15"/>
      <c r="M42" s="15"/>
    </row>
    <row r="47" spans="1:15" x14ac:dyDescent="0.2">
      <c r="K47" s="15"/>
      <c r="M47" s="15"/>
    </row>
    <row r="48" spans="1:15" x14ac:dyDescent="0.2">
      <c r="K48" s="42"/>
      <c r="M48" s="42"/>
    </row>
    <row r="49" spans="11:13" x14ac:dyDescent="0.2">
      <c r="K49" s="15"/>
      <c r="M49" s="15"/>
    </row>
    <row r="50" spans="11:13" x14ac:dyDescent="0.2">
      <c r="K50" s="15"/>
      <c r="M50" s="15"/>
    </row>
    <row r="51" spans="11:13" x14ac:dyDescent="0.2">
      <c r="K51" s="15"/>
      <c r="M51" s="15"/>
    </row>
  </sheetData>
  <pageMargins left="0.511811024" right="0.511811024" top="0.78740157499999996" bottom="0.78740157499999996" header="0.31496062000000002" footer="0.31496062000000002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F98"/>
  <sheetViews>
    <sheetView showGridLines="0" zoomScaleNormal="100" workbookViewId="0">
      <selection activeCell="A14" sqref="A14"/>
    </sheetView>
  </sheetViews>
  <sheetFormatPr defaultRowHeight="15" x14ac:dyDescent="0.25"/>
  <cols>
    <col min="1" max="1" width="71.85546875" customWidth="1"/>
    <col min="2" max="2" width="10.140625" customWidth="1"/>
    <col min="3" max="3" width="16.42578125" customWidth="1"/>
    <col min="4" max="4" width="5.140625" customWidth="1"/>
    <col min="5" max="5" width="16.42578125" customWidth="1"/>
  </cols>
  <sheetData>
    <row r="1" spans="1:6" s="40" customFormat="1" x14ac:dyDescent="0.25">
      <c r="A1" s="81" t="s">
        <v>43</v>
      </c>
      <c r="B1" s="6"/>
      <c r="C1" s="6"/>
      <c r="D1" s="6"/>
      <c r="E1" s="6"/>
      <c r="F1" s="6"/>
    </row>
    <row r="2" spans="1:6" s="40" customFormat="1" x14ac:dyDescent="0.25">
      <c r="A2" s="82" t="s">
        <v>65</v>
      </c>
      <c r="B2" s="6"/>
      <c r="C2" s="6"/>
      <c r="D2" s="6"/>
      <c r="E2" s="6"/>
      <c r="F2" s="6"/>
    </row>
    <row r="3" spans="1:6" s="40" customFormat="1" x14ac:dyDescent="0.25">
      <c r="A3" s="82" t="s">
        <v>66</v>
      </c>
      <c r="B3" s="6"/>
      <c r="C3" s="6"/>
      <c r="D3" s="6"/>
      <c r="E3" s="6"/>
      <c r="F3" s="6"/>
    </row>
    <row r="4" spans="1:6" s="40" customFormat="1" x14ac:dyDescent="0.25">
      <c r="A4" s="83" t="s">
        <v>1</v>
      </c>
      <c r="B4" s="6"/>
      <c r="C4" s="6"/>
      <c r="D4" s="6"/>
      <c r="E4" s="6"/>
      <c r="F4" s="6"/>
    </row>
    <row r="5" spans="1:6" x14ac:dyDescent="0.25">
      <c r="A5" s="84"/>
      <c r="B5" s="3"/>
      <c r="C5" s="3"/>
      <c r="D5" s="3"/>
      <c r="E5" s="3"/>
      <c r="F5" s="3"/>
    </row>
    <row r="6" spans="1:6" x14ac:dyDescent="0.25">
      <c r="A6" s="84"/>
      <c r="B6" s="3"/>
      <c r="C6" s="3"/>
      <c r="D6" s="3"/>
      <c r="E6" s="3"/>
      <c r="F6" s="3"/>
    </row>
    <row r="7" spans="1:6" ht="15.75" thickBot="1" x14ac:dyDescent="0.3">
      <c r="A7" s="84" t="s">
        <v>47</v>
      </c>
      <c r="B7" s="85" t="s">
        <v>67</v>
      </c>
      <c r="C7" s="85" t="s">
        <v>68</v>
      </c>
      <c r="D7" s="85"/>
      <c r="E7" s="85" t="s">
        <v>69</v>
      </c>
      <c r="F7" s="3"/>
    </row>
    <row r="8" spans="1:6" x14ac:dyDescent="0.25">
      <c r="A8" s="84"/>
      <c r="B8" s="86"/>
      <c r="C8" s="86"/>
      <c r="D8" s="86"/>
      <c r="E8" s="86"/>
      <c r="F8" s="3"/>
    </row>
    <row r="9" spans="1:6" x14ac:dyDescent="0.25">
      <c r="A9" s="87" t="s">
        <v>70</v>
      </c>
      <c r="B9" s="88">
        <v>14</v>
      </c>
      <c r="C9" s="89">
        <v>100434.40540999999</v>
      </c>
      <c r="D9" s="87"/>
      <c r="E9" s="90">
        <v>129704.96196</v>
      </c>
      <c r="F9" s="3"/>
    </row>
    <row r="10" spans="1:6" x14ac:dyDescent="0.25">
      <c r="A10" s="87" t="s">
        <v>71</v>
      </c>
      <c r="B10" s="88">
        <v>15</v>
      </c>
      <c r="C10" s="91">
        <v>-16348.196449999999</v>
      </c>
      <c r="D10" s="87"/>
      <c r="E10" s="92">
        <v>-16380.872549999998</v>
      </c>
      <c r="F10" s="3"/>
    </row>
    <row r="11" spans="1:6" x14ac:dyDescent="0.25">
      <c r="A11" s="87" t="s">
        <v>72</v>
      </c>
      <c r="B11" s="88">
        <v>16</v>
      </c>
      <c r="C11" s="93">
        <v>-7591.6606600000005</v>
      </c>
      <c r="D11" s="87"/>
      <c r="E11" s="94">
        <v>-33501.502010000004</v>
      </c>
      <c r="F11" s="3"/>
    </row>
    <row r="12" spans="1:6" x14ac:dyDescent="0.25">
      <c r="A12" s="87" t="s">
        <v>73</v>
      </c>
      <c r="B12" s="88"/>
      <c r="C12" s="95">
        <f>SUM(C9,C10,C11)-1</f>
        <v>76493.548299999995</v>
      </c>
      <c r="D12" s="87"/>
      <c r="E12" s="96">
        <v>79821.587399999989</v>
      </c>
      <c r="F12" s="3"/>
    </row>
    <row r="13" spans="1:6" x14ac:dyDescent="0.25">
      <c r="A13" s="3"/>
      <c r="B13" s="88"/>
      <c r="C13" s="89"/>
      <c r="D13" s="87"/>
      <c r="E13" s="90"/>
      <c r="F13" s="3"/>
    </row>
    <row r="14" spans="1:6" x14ac:dyDescent="0.25">
      <c r="A14" s="87" t="s">
        <v>74</v>
      </c>
      <c r="B14" s="88"/>
      <c r="C14" s="89"/>
      <c r="D14" s="87"/>
      <c r="E14" s="90"/>
      <c r="F14" s="3"/>
    </row>
    <row r="15" spans="1:6" x14ac:dyDescent="0.25">
      <c r="A15" s="87" t="s">
        <v>75</v>
      </c>
      <c r="B15" s="88">
        <v>17</v>
      </c>
      <c r="C15" s="91">
        <v>-9865.9431499999955</v>
      </c>
      <c r="D15" s="97"/>
      <c r="E15" s="92">
        <v>-12132</v>
      </c>
      <c r="F15" s="3"/>
    </row>
    <row r="16" spans="1:6" x14ac:dyDescent="0.25">
      <c r="A16" s="87" t="s">
        <v>76</v>
      </c>
      <c r="B16" s="88">
        <v>18</v>
      </c>
      <c r="C16" s="98">
        <v>1622.1072900000006</v>
      </c>
      <c r="D16" s="97"/>
      <c r="E16" s="99">
        <v>2836</v>
      </c>
      <c r="F16" s="3"/>
    </row>
    <row r="17" spans="1:6" x14ac:dyDescent="0.25">
      <c r="A17" s="87" t="s">
        <v>77</v>
      </c>
      <c r="B17" s="88">
        <v>8</v>
      </c>
      <c r="C17" s="98">
        <v>15096.13291</v>
      </c>
      <c r="D17" s="97"/>
      <c r="E17" s="99">
        <v>6567.9865300000001</v>
      </c>
      <c r="F17" s="3"/>
    </row>
    <row r="18" spans="1:6" x14ac:dyDescent="0.25">
      <c r="A18" s="87"/>
      <c r="B18" s="88"/>
      <c r="C18" s="100"/>
      <c r="D18" s="87"/>
      <c r="E18" s="101"/>
      <c r="F18" s="3"/>
    </row>
    <row r="19" spans="1:6" x14ac:dyDescent="0.25">
      <c r="A19" s="87" t="s">
        <v>78</v>
      </c>
      <c r="B19" s="88"/>
      <c r="C19" s="102">
        <f>SUM(C12,C15,C16,C17)</f>
        <v>83345.845350000003</v>
      </c>
      <c r="D19" s="87"/>
      <c r="E19" s="103">
        <v>77093.901939999996</v>
      </c>
      <c r="F19" s="15"/>
    </row>
    <row r="20" spans="1:6" x14ac:dyDescent="0.25">
      <c r="A20" s="87"/>
      <c r="B20" s="88"/>
      <c r="C20" s="104"/>
      <c r="D20" s="105"/>
      <c r="E20" s="106"/>
      <c r="F20" s="3"/>
    </row>
    <row r="21" spans="1:6" x14ac:dyDescent="0.25">
      <c r="A21" s="84" t="s">
        <v>79</v>
      </c>
      <c r="B21" s="88">
        <v>19</v>
      </c>
      <c r="C21" s="98">
        <v>45070.07</v>
      </c>
      <c r="D21" s="87"/>
      <c r="E21" s="99">
        <v>31597.88177</v>
      </c>
      <c r="F21" s="3"/>
    </row>
    <row r="22" spans="1:6" x14ac:dyDescent="0.25">
      <c r="A22" s="87" t="s">
        <v>80</v>
      </c>
      <c r="B22" s="88">
        <v>19</v>
      </c>
      <c r="C22" s="107">
        <v>-9420.8326400000005</v>
      </c>
      <c r="D22" s="87"/>
      <c r="E22" s="108">
        <v>-23384.000530000001</v>
      </c>
      <c r="F22" s="3"/>
    </row>
    <row r="23" spans="1:6" x14ac:dyDescent="0.25">
      <c r="A23" s="84" t="s">
        <v>81</v>
      </c>
      <c r="B23" s="88"/>
      <c r="C23" s="107">
        <f>SUM(C21:C22)</f>
        <v>35649.237359999999</v>
      </c>
      <c r="D23" s="87"/>
      <c r="E23" s="108">
        <v>8213.8812399999988</v>
      </c>
      <c r="F23" s="3"/>
    </row>
    <row r="24" spans="1:6" x14ac:dyDescent="0.25">
      <c r="A24" s="87" t="s">
        <v>82</v>
      </c>
      <c r="B24" s="88"/>
      <c r="C24" s="100">
        <f>SUM(C19,C23)</f>
        <v>118995.08271</v>
      </c>
      <c r="D24" s="87"/>
      <c r="E24" s="101">
        <v>85307.783179999999</v>
      </c>
      <c r="F24" s="3"/>
    </row>
    <row r="25" spans="1:6" x14ac:dyDescent="0.25">
      <c r="A25" s="84"/>
      <c r="B25" s="88"/>
      <c r="C25" s="98"/>
      <c r="D25" s="84"/>
      <c r="E25" s="99"/>
      <c r="F25" s="3"/>
    </row>
    <row r="26" spans="1:6" x14ac:dyDescent="0.25">
      <c r="A26" s="87" t="s">
        <v>83</v>
      </c>
      <c r="B26" s="88">
        <v>20</v>
      </c>
      <c r="C26" s="91">
        <v>-7861.6274800000001</v>
      </c>
      <c r="D26" s="87"/>
      <c r="E26" s="92">
        <v>-5432.1922999999997</v>
      </c>
      <c r="F26" s="109"/>
    </row>
    <row r="27" spans="1:6" x14ac:dyDescent="0.25">
      <c r="A27" s="84" t="s">
        <v>84</v>
      </c>
      <c r="B27" s="88">
        <v>20</v>
      </c>
      <c r="C27" s="91">
        <v>-21696.9686</v>
      </c>
      <c r="D27" s="3"/>
      <c r="E27" s="92">
        <v>-14956.432989999999</v>
      </c>
      <c r="F27" s="3"/>
    </row>
    <row r="28" spans="1:6" x14ac:dyDescent="0.25">
      <c r="A28" s="84" t="s">
        <v>85</v>
      </c>
      <c r="B28" s="88">
        <v>20</v>
      </c>
      <c r="C28" s="91">
        <v>-164.84619000000001</v>
      </c>
      <c r="D28" s="3"/>
      <c r="E28" s="92">
        <v>-385.94031999999999</v>
      </c>
      <c r="F28" s="3"/>
    </row>
    <row r="29" spans="1:6" x14ac:dyDescent="0.25">
      <c r="A29" s="3"/>
      <c r="B29" s="87" t="s">
        <v>47</v>
      </c>
      <c r="C29" s="100"/>
      <c r="D29" s="87"/>
      <c r="E29" s="101"/>
      <c r="F29" s="3"/>
    </row>
    <row r="30" spans="1:6" ht="15.75" thickBot="1" x14ac:dyDescent="0.3">
      <c r="A30" s="3" t="s">
        <v>55</v>
      </c>
      <c r="B30" s="87"/>
      <c r="C30" s="110">
        <f>SUM(C24,C26,C27,C28)-1</f>
        <v>89270.640440000003</v>
      </c>
      <c r="D30" s="87"/>
      <c r="E30" s="111">
        <v>64534.217570000001</v>
      </c>
      <c r="F30" s="3"/>
    </row>
    <row r="31" spans="1:6" ht="15.75" thickTop="1" x14ac:dyDescent="0.25">
      <c r="A31" s="3"/>
      <c r="B31" s="3"/>
      <c r="C31" s="3"/>
      <c r="D31" s="3"/>
      <c r="E31" s="3"/>
      <c r="F31" s="3"/>
    </row>
    <row r="33" spans="1:6" s="3" customFormat="1" ht="15" hidden="1" customHeight="1" x14ac:dyDescent="0.2"/>
    <row r="34" spans="1:6" s="3" customFormat="1" ht="15" hidden="1" customHeight="1" x14ac:dyDescent="0.2">
      <c r="A34" s="121" t="s">
        <v>86</v>
      </c>
      <c r="B34" s="122"/>
      <c r="C34" s="122"/>
      <c r="D34" s="122"/>
      <c r="E34" s="123"/>
    </row>
    <row r="35" spans="1:6" s="3" customFormat="1" ht="15" hidden="1" customHeight="1" x14ac:dyDescent="0.2">
      <c r="A35" s="112"/>
      <c r="B35" s="37"/>
      <c r="C35" s="37"/>
      <c r="D35" s="37"/>
      <c r="E35" s="37"/>
    </row>
    <row r="36" spans="1:6" s="3" customFormat="1" ht="15" hidden="1" customHeight="1" x14ac:dyDescent="0.2">
      <c r="A36" s="124" t="s">
        <v>87</v>
      </c>
      <c r="B36" s="125"/>
      <c r="C36" s="125"/>
      <c r="D36" s="125"/>
      <c r="E36" s="126"/>
    </row>
    <row r="37" spans="1:6" s="3" customFormat="1" ht="15" hidden="1" customHeight="1" x14ac:dyDescent="0.2">
      <c r="A37" s="124" t="s">
        <v>88</v>
      </c>
      <c r="B37" s="125"/>
      <c r="C37" s="125"/>
      <c r="D37" s="125"/>
      <c r="E37" s="126"/>
    </row>
    <row r="38" spans="1:6" s="3" customFormat="1" ht="15" hidden="1" customHeight="1" x14ac:dyDescent="0.2">
      <c r="A38" s="112"/>
      <c r="B38" s="37"/>
      <c r="C38" s="37"/>
      <c r="D38" s="37"/>
      <c r="E38" s="37"/>
    </row>
    <row r="39" spans="1:6" s="3" customFormat="1" ht="15" hidden="1" customHeight="1" x14ac:dyDescent="0.2">
      <c r="A39" s="112" t="s">
        <v>89</v>
      </c>
      <c r="B39" s="37"/>
      <c r="C39" s="37"/>
      <c r="D39" s="37"/>
      <c r="E39" s="37"/>
    </row>
    <row r="40" spans="1:6" s="3" customFormat="1" ht="15" hidden="1" customHeight="1" x14ac:dyDescent="0.2">
      <c r="A40" s="112" t="s">
        <v>90</v>
      </c>
      <c r="B40" s="37"/>
      <c r="C40" s="37"/>
      <c r="D40" s="37"/>
      <c r="E40" s="37"/>
    </row>
    <row r="41" spans="1:6" s="3" customFormat="1" ht="15" hidden="1" customHeight="1" x14ac:dyDescent="0.2">
      <c r="A41" s="112" t="s">
        <v>91</v>
      </c>
      <c r="B41" s="37"/>
      <c r="C41" s="37"/>
      <c r="D41" s="37"/>
      <c r="E41" s="37"/>
    </row>
    <row r="42" spans="1:6" s="3" customFormat="1" ht="15" hidden="1" customHeight="1" x14ac:dyDescent="0.2">
      <c r="A42" s="112" t="s">
        <v>92</v>
      </c>
      <c r="B42" s="37"/>
      <c r="C42" s="37"/>
      <c r="D42" s="37"/>
      <c r="E42" s="37"/>
    </row>
    <row r="43" spans="1:6" s="3" customFormat="1" ht="15" hidden="1" customHeight="1" x14ac:dyDescent="0.2">
      <c r="A43" s="112" t="s">
        <v>93</v>
      </c>
      <c r="B43" s="37"/>
      <c r="C43" s="37"/>
      <c r="D43" s="37"/>
      <c r="E43" s="37"/>
    </row>
    <row r="44" spans="1:6" s="3" customFormat="1" ht="15.75" hidden="1" customHeight="1" thickBot="1" x14ac:dyDescent="0.25">
      <c r="A44" s="113" t="s">
        <v>94</v>
      </c>
      <c r="B44" s="114"/>
      <c r="C44" s="114"/>
      <c r="D44" s="114"/>
      <c r="E44" s="114"/>
    </row>
    <row r="45" spans="1:6" s="3" customFormat="1" ht="15" hidden="1" customHeight="1" x14ac:dyDescent="0.2"/>
    <row r="46" spans="1:6" s="3" customFormat="1" ht="15" hidden="1" customHeight="1" x14ac:dyDescent="0.2"/>
    <row r="47" spans="1:6" s="3" customFormat="1" ht="15" hidden="1" customHeight="1" x14ac:dyDescent="0.2"/>
    <row r="48" spans="1:6" ht="15" hidden="1" customHeight="1" x14ac:dyDescent="0.25">
      <c r="A48" s="115" t="s">
        <v>38</v>
      </c>
      <c r="B48" s="116"/>
      <c r="C48" s="116"/>
      <c r="D48" s="116"/>
      <c r="E48" s="116"/>
      <c r="F48" s="117"/>
    </row>
    <row r="49" spans="1:1" ht="15" hidden="1" customHeight="1" x14ac:dyDescent="0.25">
      <c r="A49" s="3"/>
    </row>
    <row r="50" spans="1:1" ht="15" hidden="1" customHeight="1" x14ac:dyDescent="0.25">
      <c r="A50" s="3"/>
    </row>
    <row r="51" spans="1:1" ht="15" hidden="1" customHeight="1" x14ac:dyDescent="0.25">
      <c r="A51" s="39" t="s">
        <v>95</v>
      </c>
    </row>
    <row r="52" spans="1:1" ht="15" hidden="1" customHeight="1" x14ac:dyDescent="0.25">
      <c r="A52" s="3"/>
    </row>
    <row r="53" spans="1:1" ht="15" hidden="1" customHeight="1" x14ac:dyDescent="0.25">
      <c r="A53" s="87" t="s">
        <v>96</v>
      </c>
    </row>
    <row r="54" spans="1:1" ht="15" hidden="1" customHeight="1" x14ac:dyDescent="0.25">
      <c r="A54" s="3"/>
    </row>
    <row r="55" spans="1:1" ht="15" hidden="1" customHeight="1" x14ac:dyDescent="0.25">
      <c r="A55" s="87" t="s">
        <v>97</v>
      </c>
    </row>
    <row r="56" spans="1:1" ht="15" hidden="1" customHeight="1" x14ac:dyDescent="0.25">
      <c r="A56" s="3"/>
    </row>
    <row r="57" spans="1:1" ht="15" hidden="1" customHeight="1" x14ac:dyDescent="0.25">
      <c r="A57" s="87" t="s">
        <v>98</v>
      </c>
    </row>
    <row r="58" spans="1:1" ht="15" hidden="1" customHeight="1" x14ac:dyDescent="0.25">
      <c r="A58" s="3"/>
    </row>
    <row r="59" spans="1:1" ht="15" hidden="1" customHeight="1" x14ac:dyDescent="0.25">
      <c r="A59" s="87" t="s">
        <v>99</v>
      </c>
    </row>
    <row r="60" spans="1:1" ht="15" hidden="1" customHeight="1" x14ac:dyDescent="0.25">
      <c r="A60" s="3"/>
    </row>
    <row r="61" spans="1:1" ht="15" hidden="1" customHeight="1" x14ac:dyDescent="0.25">
      <c r="A61" s="87" t="s">
        <v>100</v>
      </c>
    </row>
    <row r="62" spans="1:1" ht="15" hidden="1" customHeight="1" x14ac:dyDescent="0.25">
      <c r="A62" s="3"/>
    </row>
    <row r="63" spans="1:1" ht="15" hidden="1" customHeight="1" x14ac:dyDescent="0.25">
      <c r="A63" s="87" t="s">
        <v>101</v>
      </c>
    </row>
    <row r="64" spans="1:1" s="3" customFormat="1" ht="15" hidden="1" customHeight="1" x14ac:dyDescent="0.2"/>
    <row r="65" spans="1:1" s="3" customFormat="1" ht="15" hidden="1" customHeight="1" x14ac:dyDescent="0.2">
      <c r="A65" s="84" t="s">
        <v>102</v>
      </c>
    </row>
    <row r="66" spans="1:1" s="3" customFormat="1" ht="15" hidden="1" customHeight="1" x14ac:dyDescent="0.2"/>
    <row r="67" spans="1:1" s="3" customFormat="1" ht="15" hidden="1" customHeight="1" x14ac:dyDescent="0.2">
      <c r="A67" s="87" t="s">
        <v>103</v>
      </c>
    </row>
    <row r="68" spans="1:1" s="3" customFormat="1" ht="15" hidden="1" customHeight="1" x14ac:dyDescent="0.2">
      <c r="A68" s="3" t="s">
        <v>39</v>
      </c>
    </row>
    <row r="69" spans="1:1" s="3" customFormat="1" ht="15" hidden="1" customHeight="1" x14ac:dyDescent="0.2"/>
    <row r="70" spans="1:1" s="3" customFormat="1" ht="15" hidden="1" customHeight="1" x14ac:dyDescent="0.2"/>
    <row r="71" spans="1:1" s="3" customFormat="1" ht="15" hidden="1" customHeight="1" x14ac:dyDescent="0.2"/>
    <row r="72" spans="1:1" s="3" customFormat="1" ht="15" hidden="1" customHeight="1" x14ac:dyDescent="0.2"/>
    <row r="73" spans="1:1" s="3" customFormat="1" ht="15" hidden="1" customHeight="1" x14ac:dyDescent="0.2"/>
    <row r="74" spans="1:1" s="3" customFormat="1" ht="15" hidden="1" customHeight="1" x14ac:dyDescent="0.2"/>
    <row r="75" spans="1:1" s="3" customFormat="1" ht="15" hidden="1" customHeight="1" x14ac:dyDescent="0.2"/>
    <row r="76" spans="1:1" s="3" customFormat="1" ht="15" hidden="1" customHeight="1" x14ac:dyDescent="0.2"/>
    <row r="77" spans="1:1" s="3" customFormat="1" ht="15" hidden="1" customHeight="1" x14ac:dyDescent="0.2"/>
    <row r="78" spans="1:1" s="3" customFormat="1" ht="15" hidden="1" customHeight="1" x14ac:dyDescent="0.2"/>
    <row r="79" spans="1:1" s="3" customFormat="1" ht="15" hidden="1" customHeight="1" x14ac:dyDescent="0.2"/>
    <row r="80" spans="1:1" s="3" customFormat="1" ht="15" hidden="1" customHeight="1" x14ac:dyDescent="0.2"/>
    <row r="81" s="3" customFormat="1" ht="15" hidden="1" customHeight="1" x14ac:dyDescent="0.2"/>
    <row r="82" s="3" customFormat="1" ht="15" hidden="1" customHeight="1" x14ac:dyDescent="0.2"/>
    <row r="83" s="3" customFormat="1" ht="15" hidden="1" customHeight="1" x14ac:dyDescent="0.2"/>
    <row r="84" s="3" customFormat="1" ht="15" hidden="1" customHeight="1" x14ac:dyDescent="0.2"/>
    <row r="85" s="3" customFormat="1" ht="15" hidden="1" customHeight="1" x14ac:dyDescent="0.2"/>
    <row r="86" s="3" customFormat="1" ht="15" hidden="1" customHeight="1" x14ac:dyDescent="0.2"/>
    <row r="87" s="3" customFormat="1" ht="15" hidden="1" customHeight="1" x14ac:dyDescent="0.2"/>
    <row r="88" s="3" customFormat="1" ht="15" hidden="1" customHeight="1" x14ac:dyDescent="0.2"/>
    <row r="89" s="3" customFormat="1" ht="15" hidden="1" customHeight="1" x14ac:dyDescent="0.2"/>
    <row r="90" s="3" customFormat="1" ht="14.25" hidden="1" x14ac:dyDescent="0.2"/>
    <row r="91" s="3" customFormat="1" ht="14.25" hidden="1" x14ac:dyDescent="0.2"/>
    <row r="92" s="3" customFormat="1" ht="14.25" hidden="1" x14ac:dyDescent="0.2"/>
    <row r="93" s="3" customFormat="1" ht="14.25" hidden="1" x14ac:dyDescent="0.2"/>
    <row r="94" s="3" customFormat="1" ht="14.25" hidden="1" x14ac:dyDescent="0.2"/>
    <row r="95" s="3" customFormat="1" ht="14.25" hidden="1" x14ac:dyDescent="0.2"/>
    <row r="96" s="3" customFormat="1" ht="14.25" hidden="1" x14ac:dyDescent="0.2"/>
    <row r="97" spans="1:5" s="3" customFormat="1" x14ac:dyDescent="0.25">
      <c r="A97" s="10"/>
      <c r="C97" s="28"/>
      <c r="E97" s="15"/>
    </row>
    <row r="98" spans="1:5" x14ac:dyDescent="0.25">
      <c r="A98" s="3"/>
      <c r="B98" s="3"/>
      <c r="C98" s="3"/>
      <c r="D98" s="3"/>
      <c r="E98" s="3"/>
    </row>
  </sheetData>
  <mergeCells count="3">
    <mergeCell ref="A34:E34"/>
    <mergeCell ref="A36:E36"/>
    <mergeCell ref="A37:E37"/>
  </mergeCells>
  <pageMargins left="0.511811024" right="0.511811024" top="0.78740157499999996" bottom="0.78740157499999996" header="0.31496062000000002" footer="0.3149606200000000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E12"/>
  <sheetViews>
    <sheetView showGridLines="0" zoomScaleNormal="100" workbookViewId="0">
      <selection activeCell="F33" sqref="F33"/>
    </sheetView>
  </sheetViews>
  <sheetFormatPr defaultRowHeight="15" x14ac:dyDescent="0.25"/>
  <cols>
    <col min="1" max="1" width="51.140625" bestFit="1" customWidth="1"/>
    <col min="2" max="2" width="12.85546875" customWidth="1"/>
    <col min="3" max="3" width="4" customWidth="1"/>
    <col min="4" max="4" width="12.5703125" customWidth="1"/>
  </cols>
  <sheetData>
    <row r="1" spans="1:5" x14ac:dyDescent="0.25">
      <c r="A1" s="81" t="s">
        <v>43</v>
      </c>
    </row>
    <row r="2" spans="1:5" x14ac:dyDescent="0.25">
      <c r="A2" s="82" t="s">
        <v>104</v>
      </c>
      <c r="B2" s="118"/>
      <c r="C2" s="118"/>
    </row>
    <row r="3" spans="1:5" x14ac:dyDescent="0.25">
      <c r="A3" s="60" t="s">
        <v>45</v>
      </c>
      <c r="B3" s="118"/>
      <c r="C3" s="118"/>
    </row>
    <row r="4" spans="1:5" x14ac:dyDescent="0.25">
      <c r="A4" s="60" t="s">
        <v>46</v>
      </c>
      <c r="B4" s="118"/>
      <c r="C4" s="118"/>
    </row>
    <row r="5" spans="1:5" x14ac:dyDescent="0.25">
      <c r="A5" s="62"/>
      <c r="B5" s="62"/>
      <c r="C5" s="62"/>
    </row>
    <row r="6" spans="1:5" x14ac:dyDescent="0.25">
      <c r="A6" s="62"/>
      <c r="B6" s="62"/>
      <c r="C6" s="62"/>
    </row>
    <row r="7" spans="1:5" x14ac:dyDescent="0.25">
      <c r="A7" s="62"/>
      <c r="B7" s="62"/>
      <c r="C7" s="62"/>
      <c r="D7" s="127"/>
      <c r="E7" s="127"/>
    </row>
    <row r="8" spans="1:5" ht="15.75" thickBot="1" x14ac:dyDescent="0.3">
      <c r="A8" s="62" t="s">
        <v>47</v>
      </c>
      <c r="B8" s="129">
        <v>2023</v>
      </c>
      <c r="C8" s="62"/>
      <c r="D8" s="129">
        <v>2022</v>
      </c>
      <c r="E8" s="127"/>
    </row>
    <row r="9" spans="1:5" x14ac:dyDescent="0.25">
      <c r="A9" s="127"/>
      <c r="B9" s="128"/>
      <c r="C9" s="127"/>
      <c r="D9" s="130"/>
      <c r="E9" s="127"/>
    </row>
    <row r="10" spans="1:5" x14ac:dyDescent="0.25">
      <c r="A10" s="62" t="s">
        <v>55</v>
      </c>
      <c r="B10" s="131">
        <v>89270.640440000003</v>
      </c>
      <c r="C10" s="132"/>
      <c r="D10" s="133">
        <v>64534</v>
      </c>
      <c r="E10" s="127"/>
    </row>
    <row r="11" spans="1:5" ht="15.75" thickBot="1" x14ac:dyDescent="0.3">
      <c r="A11" s="118" t="s">
        <v>105</v>
      </c>
      <c r="B11" s="134">
        <f>SUM(B10:B10)</f>
        <v>89270.640440000003</v>
      </c>
      <c r="C11" s="118"/>
      <c r="D11" s="135">
        <f>SUM(D10)</f>
        <v>64534</v>
      </c>
      <c r="E11" s="127"/>
    </row>
    <row r="12" spans="1:5" ht="15.75" thickTop="1" x14ac:dyDescent="0.25">
      <c r="A12" s="119" t="s">
        <v>47</v>
      </c>
      <c r="B12" s="119"/>
      <c r="C12" s="119"/>
      <c r="D12" s="120"/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X32"/>
  <sheetViews>
    <sheetView showGridLines="0" zoomScaleNormal="100" workbookViewId="0">
      <selection activeCell="K21" sqref="K21"/>
    </sheetView>
  </sheetViews>
  <sheetFormatPr defaultRowHeight="14.25" x14ac:dyDescent="0.2"/>
  <cols>
    <col min="1" max="1" width="74.28515625" style="4" bestFit="1" customWidth="1"/>
    <col min="2" max="7" width="17.7109375" style="4" customWidth="1"/>
    <col min="8" max="16384" width="9.140625" style="4"/>
  </cols>
  <sheetData>
    <row r="1" spans="1:24" ht="15" x14ac:dyDescent="0.25">
      <c r="A1" s="59" t="s">
        <v>43</v>
      </c>
    </row>
    <row r="2" spans="1:24" s="61" customFormat="1" ht="15" x14ac:dyDescent="0.2">
      <c r="A2" s="60" t="s">
        <v>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61" customFormat="1" ht="15" x14ac:dyDescent="0.2">
      <c r="A3" s="60" t="s">
        <v>45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61" customFormat="1" ht="15" x14ac:dyDescent="0.2">
      <c r="A4" s="60" t="s">
        <v>46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61" customFormat="1" x14ac:dyDescent="0.2">
      <c r="A5" s="6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s="61" customFormat="1" x14ac:dyDescent="0.2">
      <c r="A6" s="6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61" customFormat="1" ht="15.75" thickBot="1" x14ac:dyDescent="0.25">
      <c r="A7" s="62"/>
      <c r="B7" s="4"/>
      <c r="C7" s="160" t="s">
        <v>36</v>
      </c>
      <c r="D7" s="16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61" customFormat="1" ht="30.75" thickBot="1" x14ac:dyDescent="0.25">
      <c r="A8" s="62" t="s">
        <v>47</v>
      </c>
      <c r="B8" s="129" t="s">
        <v>48</v>
      </c>
      <c r="C8" s="129" t="s">
        <v>35</v>
      </c>
      <c r="D8" s="129" t="s">
        <v>49</v>
      </c>
      <c r="E8" s="159" t="s">
        <v>50</v>
      </c>
      <c r="F8" s="159" t="s">
        <v>51</v>
      </c>
      <c r="G8" s="129" t="s">
        <v>52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x14ac:dyDescent="0.2">
      <c r="A9" s="4" t="s">
        <v>53</v>
      </c>
      <c r="B9" s="63">
        <v>254431</v>
      </c>
      <c r="C9" s="63">
        <v>17055</v>
      </c>
      <c r="D9" s="63">
        <v>52427.503948875004</v>
      </c>
      <c r="E9" s="63">
        <v>11499.070628875001</v>
      </c>
      <c r="F9" s="64" t="s">
        <v>15</v>
      </c>
      <c r="G9" s="63">
        <v>335412.9050777501</v>
      </c>
    </row>
    <row r="11" spans="1:24" x14ac:dyDescent="0.2">
      <c r="A11" s="3" t="s">
        <v>54</v>
      </c>
      <c r="B11" s="65" t="s">
        <v>15</v>
      </c>
      <c r="C11" s="65" t="s">
        <v>15</v>
      </c>
      <c r="D11" s="66">
        <v>-28803.004710375004</v>
      </c>
      <c r="E11" s="66">
        <v>-11499.07063</v>
      </c>
      <c r="F11" s="65" t="s">
        <v>15</v>
      </c>
      <c r="G11" s="66">
        <v>-40302.075340375006</v>
      </c>
    </row>
    <row r="12" spans="1:24" x14ac:dyDescent="0.2">
      <c r="A12" s="3" t="s">
        <v>55</v>
      </c>
      <c r="B12" s="65" t="s">
        <v>15</v>
      </c>
      <c r="C12" s="65" t="s">
        <v>15</v>
      </c>
      <c r="D12" s="65" t="s">
        <v>15</v>
      </c>
      <c r="E12" s="65" t="s">
        <v>15</v>
      </c>
      <c r="F12" s="67">
        <v>64534.215830000001</v>
      </c>
      <c r="G12" s="68">
        <v>64534.215830000001</v>
      </c>
    </row>
    <row r="13" spans="1:24" x14ac:dyDescent="0.2">
      <c r="A13" s="4" t="s">
        <v>56</v>
      </c>
      <c r="B13" s="65"/>
      <c r="C13" s="65"/>
      <c r="F13" s="67"/>
      <c r="G13" s="67"/>
    </row>
    <row r="14" spans="1:24" x14ac:dyDescent="0.2">
      <c r="A14" s="4" t="s">
        <v>57</v>
      </c>
      <c r="B14" s="65" t="s">
        <v>15</v>
      </c>
      <c r="C14" s="68">
        <v>3226.7107915000001</v>
      </c>
      <c r="D14" s="65" t="s">
        <v>15</v>
      </c>
      <c r="E14" s="65" t="s">
        <v>15</v>
      </c>
      <c r="F14" s="66">
        <v>-3226.7107915000001</v>
      </c>
      <c r="G14" s="65" t="s">
        <v>15</v>
      </c>
    </row>
    <row r="15" spans="1:24" x14ac:dyDescent="0.2">
      <c r="A15" s="4" t="s">
        <v>58</v>
      </c>
      <c r="B15" s="65" t="s">
        <v>15</v>
      </c>
      <c r="C15" s="68" t="s">
        <v>15</v>
      </c>
      <c r="D15" s="65" t="s">
        <v>15</v>
      </c>
      <c r="E15" s="65" t="s">
        <v>15</v>
      </c>
      <c r="F15" s="66">
        <v>-15326.876259625</v>
      </c>
      <c r="G15" s="66">
        <v>-15326.876259625</v>
      </c>
    </row>
    <row r="16" spans="1:24" x14ac:dyDescent="0.2">
      <c r="A16" s="4" t="s">
        <v>59</v>
      </c>
      <c r="B16" s="65" t="s">
        <v>15</v>
      </c>
      <c r="C16" s="65" t="s">
        <v>15</v>
      </c>
      <c r="D16" s="65" t="s">
        <v>15</v>
      </c>
      <c r="E16" s="67">
        <v>15326.876259625</v>
      </c>
      <c r="F16" s="66">
        <v>-15326.876259625</v>
      </c>
      <c r="G16" s="65" t="s">
        <v>15</v>
      </c>
    </row>
    <row r="17" spans="1:7" x14ac:dyDescent="0.2">
      <c r="A17" s="4" t="s">
        <v>60</v>
      </c>
      <c r="B17" s="69" t="s">
        <v>15</v>
      </c>
      <c r="C17" s="69" t="s">
        <v>15</v>
      </c>
      <c r="D17" s="70">
        <v>30652.752519249996</v>
      </c>
      <c r="E17" s="69" t="s">
        <v>15</v>
      </c>
      <c r="F17" s="71">
        <v>-30652.752519249996</v>
      </c>
      <c r="G17" s="72" t="s">
        <v>15</v>
      </c>
    </row>
    <row r="18" spans="1:7" x14ac:dyDescent="0.2">
      <c r="A18" s="4" t="s">
        <v>61</v>
      </c>
      <c r="B18" s="67">
        <v>254431</v>
      </c>
      <c r="C18" s="67">
        <v>20281.710791500002</v>
      </c>
      <c r="D18" s="67">
        <v>54278.251757749997</v>
      </c>
      <c r="E18" s="67">
        <v>15326.8762585</v>
      </c>
      <c r="F18" s="68" t="s">
        <v>15</v>
      </c>
      <c r="G18" s="67">
        <v>344318.16930775007</v>
      </c>
    </row>
    <row r="19" spans="1:7" x14ac:dyDescent="0.2">
      <c r="B19" s="67"/>
      <c r="C19" s="67"/>
      <c r="D19" s="67"/>
      <c r="E19" s="67"/>
      <c r="F19" s="68"/>
      <c r="G19" s="67"/>
    </row>
    <row r="20" spans="1:7" ht="15" x14ac:dyDescent="0.25">
      <c r="A20" s="3" t="s">
        <v>62</v>
      </c>
      <c r="B20" s="73" t="s">
        <v>15</v>
      </c>
      <c r="C20" s="73" t="s">
        <v>15</v>
      </c>
      <c r="D20" s="74">
        <v>-19393.54895</v>
      </c>
      <c r="E20" s="74">
        <v>-15326.876259999999</v>
      </c>
      <c r="F20" s="73" t="s">
        <v>15</v>
      </c>
      <c r="G20" s="74">
        <v>-34721.425210000001</v>
      </c>
    </row>
    <row r="21" spans="1:7" ht="15" x14ac:dyDescent="0.25">
      <c r="A21" s="3" t="s">
        <v>55</v>
      </c>
      <c r="B21" s="73" t="s">
        <v>15</v>
      </c>
      <c r="C21" s="73" t="s">
        <v>15</v>
      </c>
      <c r="D21" s="73" t="s">
        <v>15</v>
      </c>
      <c r="E21" s="73" t="s">
        <v>15</v>
      </c>
      <c r="F21" s="73">
        <v>89270.640440000003</v>
      </c>
      <c r="G21" s="73">
        <v>89270.640440000003</v>
      </c>
    </row>
    <row r="22" spans="1:7" ht="15" x14ac:dyDescent="0.25">
      <c r="A22" s="4" t="s">
        <v>56</v>
      </c>
      <c r="B22" s="73"/>
      <c r="C22" s="75"/>
      <c r="D22" s="75"/>
      <c r="E22" s="75"/>
      <c r="F22" s="73"/>
      <c r="G22" s="73"/>
    </row>
    <row r="23" spans="1:7" ht="15" x14ac:dyDescent="0.25">
      <c r="A23" s="4" t="s">
        <v>57</v>
      </c>
      <c r="B23" s="73" t="s">
        <v>15</v>
      </c>
      <c r="C23" s="75">
        <v>4462.5320220000003</v>
      </c>
      <c r="D23" s="73" t="s">
        <v>15</v>
      </c>
      <c r="E23" s="73" t="s">
        <v>15</v>
      </c>
      <c r="F23" s="74">
        <v>-4462.5320220000003</v>
      </c>
      <c r="G23" s="73" t="s">
        <v>15</v>
      </c>
    </row>
    <row r="24" spans="1:7" ht="15" x14ac:dyDescent="0.25">
      <c r="A24" s="4" t="s">
        <v>58</v>
      </c>
      <c r="B24" s="73" t="s">
        <v>15</v>
      </c>
      <c r="C24" s="73" t="s">
        <v>15</v>
      </c>
      <c r="D24" s="73" t="s">
        <v>15</v>
      </c>
      <c r="E24" s="73" t="s">
        <v>15</v>
      </c>
      <c r="F24" s="74">
        <v>-21201.777104500001</v>
      </c>
      <c r="G24" s="74">
        <v>-21201.777104500001</v>
      </c>
    </row>
    <row r="25" spans="1:7" ht="15" x14ac:dyDescent="0.25">
      <c r="A25" s="4" t="s">
        <v>59</v>
      </c>
      <c r="B25" s="73" t="s">
        <v>15</v>
      </c>
      <c r="C25" s="73" t="s">
        <v>15</v>
      </c>
      <c r="D25" s="73" t="s">
        <v>15</v>
      </c>
      <c r="E25" s="75">
        <v>21201.777104500001</v>
      </c>
      <c r="F25" s="74">
        <v>-21201.777104500001</v>
      </c>
      <c r="G25" s="73" t="s">
        <v>15</v>
      </c>
    </row>
    <row r="26" spans="1:7" ht="15" x14ac:dyDescent="0.25">
      <c r="A26" s="4" t="s">
        <v>60</v>
      </c>
      <c r="B26" s="73" t="s">
        <v>15</v>
      </c>
      <c r="C26" s="73" t="s">
        <v>15</v>
      </c>
      <c r="D26" s="75">
        <v>42403.554209000009</v>
      </c>
      <c r="E26" s="76" t="s">
        <v>15</v>
      </c>
      <c r="F26" s="74">
        <v>-42403.554209000009</v>
      </c>
      <c r="G26" s="73" t="s">
        <v>15</v>
      </c>
    </row>
    <row r="27" spans="1:7" ht="15" x14ac:dyDescent="0.25">
      <c r="A27" s="4" t="s">
        <v>63</v>
      </c>
      <c r="B27" s="77" t="s">
        <v>15</v>
      </c>
      <c r="C27" s="77" t="s">
        <v>15</v>
      </c>
      <c r="D27" s="78">
        <v>-10.95298</v>
      </c>
      <c r="E27" s="77" t="s">
        <v>15</v>
      </c>
      <c r="F27" s="77" t="s">
        <v>15</v>
      </c>
      <c r="G27" s="78">
        <v>-10.95298</v>
      </c>
    </row>
    <row r="28" spans="1:7" ht="15.75" thickBot="1" x14ac:dyDescent="0.3">
      <c r="A28" s="40" t="s">
        <v>64</v>
      </c>
      <c r="B28" s="79">
        <f>SUM(B18:B27)</f>
        <v>254431</v>
      </c>
      <c r="C28" s="79">
        <f>SUM(C18,C23)+1</f>
        <v>24745.242813500001</v>
      </c>
      <c r="D28" s="79">
        <f>SUM(D18:D27)</f>
        <v>77277.304036750007</v>
      </c>
      <c r="E28" s="79">
        <f>SUM(E18:E27)</f>
        <v>21201.777103</v>
      </c>
      <c r="F28" s="80" t="s">
        <v>15</v>
      </c>
      <c r="G28" s="79">
        <f>SUM(G18:G27)</f>
        <v>377654.65445325006</v>
      </c>
    </row>
    <row r="29" spans="1:7" ht="15" thickTop="1" x14ac:dyDescent="0.2"/>
    <row r="32" spans="1:7" x14ac:dyDescent="0.2">
      <c r="D32" s="67"/>
    </row>
  </sheetData>
  <mergeCells count="1">
    <mergeCell ref="C7:D7"/>
  </mergeCells>
  <pageMargins left="0.511811024" right="0.511811024" top="0.78740157499999996" bottom="0.78740157499999996" header="0.31496062000000002" footer="0.31496062000000002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W55"/>
  <sheetViews>
    <sheetView showGridLines="0" zoomScaleNormal="100" workbookViewId="0">
      <selection activeCell="G19" sqref="G19"/>
    </sheetView>
  </sheetViews>
  <sheetFormatPr defaultRowHeight="15" x14ac:dyDescent="0.25"/>
  <cols>
    <col min="1" max="1" width="81.7109375" style="3" customWidth="1"/>
    <col min="2" max="2" width="15.7109375" style="171" customWidth="1"/>
    <col min="3" max="3" width="2.85546875" style="37" customWidth="1"/>
    <col min="4" max="4" width="15.7109375" style="3" customWidth="1"/>
    <col min="5" max="5" width="9.140625" style="3"/>
    <col min="6" max="11" width="9.140625" style="37"/>
    <col min="12" max="17" width="0" style="37" hidden="1" customWidth="1"/>
    <col min="18" max="23" width="9.140625" style="37"/>
    <col min="24" max="16384" width="9.140625" style="3"/>
  </cols>
  <sheetData>
    <row r="1" spans="1:18" x14ac:dyDescent="0.25">
      <c r="A1" s="81" t="s">
        <v>43</v>
      </c>
    </row>
    <row r="2" spans="1:18" x14ac:dyDescent="0.25">
      <c r="A2" s="82" t="s">
        <v>106</v>
      </c>
    </row>
    <row r="3" spans="1:18" x14ac:dyDescent="0.25">
      <c r="A3" s="82" t="s">
        <v>45</v>
      </c>
    </row>
    <row r="4" spans="1:18" x14ac:dyDescent="0.25">
      <c r="A4" s="82" t="s">
        <v>46</v>
      </c>
    </row>
    <row r="5" spans="1:18" x14ac:dyDescent="0.25">
      <c r="A5" s="84"/>
    </row>
    <row r="6" spans="1:18" x14ac:dyDescent="0.25">
      <c r="A6" s="84"/>
    </row>
    <row r="7" spans="1:18" ht="15.75" thickBot="1" x14ac:dyDescent="0.25">
      <c r="A7" s="84"/>
      <c r="B7" s="170">
        <v>2023</v>
      </c>
      <c r="C7" s="86"/>
      <c r="D7" s="85">
        <v>2022</v>
      </c>
    </row>
    <row r="8" spans="1:18" x14ac:dyDescent="0.2">
      <c r="A8" s="84"/>
      <c r="B8" s="172"/>
      <c r="C8" s="137"/>
      <c r="D8" s="136"/>
    </row>
    <row r="9" spans="1:18" x14ac:dyDescent="0.25">
      <c r="A9" s="84" t="s">
        <v>107</v>
      </c>
    </row>
    <row r="10" spans="1:18" x14ac:dyDescent="0.25">
      <c r="A10" s="84" t="s">
        <v>55</v>
      </c>
      <c r="B10" s="173">
        <v>89270.640440000003</v>
      </c>
      <c r="C10" s="20"/>
      <c r="D10" s="15">
        <v>64534</v>
      </c>
    </row>
    <row r="11" spans="1:18" ht="15" customHeight="1" x14ac:dyDescent="0.2">
      <c r="A11" s="138" t="s">
        <v>108</v>
      </c>
      <c r="B11" s="174"/>
      <c r="C11" s="106"/>
      <c r="D11" s="99"/>
    </row>
    <row r="12" spans="1:18" ht="13.5" customHeight="1" x14ac:dyDescent="0.2">
      <c r="A12" s="138" t="s">
        <v>137</v>
      </c>
      <c r="B12" s="175">
        <v>-14139</v>
      </c>
      <c r="C12" s="139"/>
      <c r="D12" s="99">
        <v>5742.9834199999968</v>
      </c>
    </row>
    <row r="13" spans="1:18" x14ac:dyDescent="0.2">
      <c r="A13" s="138" t="s">
        <v>138</v>
      </c>
      <c r="B13" s="175">
        <v>-15096.13291</v>
      </c>
      <c r="C13" s="139"/>
      <c r="D13" s="92">
        <v>-6567.9865300000001</v>
      </c>
    </row>
    <row r="14" spans="1:18" x14ac:dyDescent="0.2">
      <c r="A14" s="138" t="s">
        <v>139</v>
      </c>
      <c r="B14" s="175">
        <v>78.024390000000011</v>
      </c>
      <c r="C14" s="106"/>
      <c r="D14" s="99">
        <v>192.24728000000002</v>
      </c>
    </row>
    <row r="15" spans="1:18" x14ac:dyDescent="0.2">
      <c r="A15" s="138" t="s">
        <v>85</v>
      </c>
      <c r="B15" s="174">
        <v>165</v>
      </c>
      <c r="C15" s="106"/>
      <c r="D15" s="99">
        <v>385.94031999999999</v>
      </c>
      <c r="R15" s="20"/>
    </row>
    <row r="16" spans="1:18" x14ac:dyDescent="0.2">
      <c r="A16" s="138" t="s">
        <v>109</v>
      </c>
      <c r="B16" s="169">
        <v>9692.4822000000004</v>
      </c>
      <c r="C16" s="106"/>
      <c r="D16" s="101">
        <v>9657.678530000001</v>
      </c>
    </row>
    <row r="17" spans="1:15" x14ac:dyDescent="0.2">
      <c r="A17" s="140"/>
      <c r="B17" s="169">
        <f>SUM(B10:B16)</f>
        <v>69971.014120000007</v>
      </c>
      <c r="C17" s="106"/>
      <c r="D17" s="101">
        <f>SUM(D10:D16)</f>
        <v>73944.863020000004</v>
      </c>
    </row>
    <row r="18" spans="1:15" x14ac:dyDescent="0.2">
      <c r="A18" s="138" t="s">
        <v>110</v>
      </c>
      <c r="B18" s="176"/>
      <c r="C18" s="142"/>
      <c r="D18" s="141"/>
    </row>
    <row r="19" spans="1:15" ht="14.25" customHeight="1" x14ac:dyDescent="0.2">
      <c r="A19" s="138" t="s">
        <v>140</v>
      </c>
      <c r="B19" s="177">
        <f>'[1] DFC DMEE'!$C$21</f>
        <v>3061</v>
      </c>
      <c r="C19" s="144"/>
      <c r="D19" s="92">
        <v>-868.63272999999936</v>
      </c>
    </row>
    <row r="20" spans="1:15" ht="14.25" customHeight="1" x14ac:dyDescent="0.2">
      <c r="A20" s="138" t="s">
        <v>111</v>
      </c>
      <c r="B20" s="177">
        <v>-1333</v>
      </c>
      <c r="C20" s="106"/>
      <c r="D20" s="92">
        <v>-22843</v>
      </c>
      <c r="O20" s="144"/>
    </row>
    <row r="21" spans="1:15" ht="14.25" customHeight="1" x14ac:dyDescent="0.2">
      <c r="A21" s="138" t="s">
        <v>112</v>
      </c>
      <c r="B21" s="175" t="s">
        <v>15</v>
      </c>
      <c r="C21" s="106"/>
      <c r="D21" s="143">
        <v>-3372.0869199999997</v>
      </c>
    </row>
    <row r="22" spans="1:15" ht="14.25" customHeight="1" x14ac:dyDescent="0.2">
      <c r="A22" s="138" t="s">
        <v>141</v>
      </c>
      <c r="B22" s="175">
        <v>4300</v>
      </c>
      <c r="C22" s="139"/>
      <c r="D22" s="99">
        <v>11001.053039999997</v>
      </c>
      <c r="J22" s="106"/>
    </row>
    <row r="23" spans="1:15" ht="14.25" customHeight="1" x14ac:dyDescent="0.2">
      <c r="A23" s="138" t="s">
        <v>113</v>
      </c>
      <c r="B23" s="178">
        <v>-8220</v>
      </c>
      <c r="C23" s="139"/>
      <c r="D23" s="101">
        <v>15808.46227</v>
      </c>
      <c r="I23" s="105"/>
    </row>
    <row r="24" spans="1:15" ht="14.25" customHeight="1" x14ac:dyDescent="0.2">
      <c r="A24" s="138" t="s">
        <v>114</v>
      </c>
      <c r="B24" s="178">
        <f>SUM(B19:B23)</f>
        <v>-2192</v>
      </c>
      <c r="C24" s="139"/>
      <c r="D24" s="108">
        <f>SUM(D19:D23)</f>
        <v>-274.20434000000205</v>
      </c>
      <c r="I24" s="105"/>
    </row>
    <row r="25" spans="1:15" x14ac:dyDescent="0.25">
      <c r="A25" s="145"/>
      <c r="D25" s="15"/>
      <c r="I25" s="105"/>
    </row>
    <row r="26" spans="1:15" x14ac:dyDescent="0.2">
      <c r="A26" s="138" t="s">
        <v>115</v>
      </c>
      <c r="B26" s="169">
        <f>SUM(B17,B24)</f>
        <v>67779.014120000007</v>
      </c>
      <c r="C26" s="106"/>
      <c r="D26" s="101">
        <f>+D24+D17</f>
        <v>73670.658680000008</v>
      </c>
      <c r="I26" s="146"/>
    </row>
    <row r="27" spans="1:15" x14ac:dyDescent="0.2">
      <c r="A27" s="140"/>
      <c r="B27" s="174"/>
      <c r="C27" s="106"/>
      <c r="D27" s="99"/>
      <c r="I27" s="146"/>
    </row>
    <row r="28" spans="1:15" x14ac:dyDescent="0.2">
      <c r="A28" s="87" t="s">
        <v>116</v>
      </c>
      <c r="B28" s="174"/>
      <c r="C28" s="106"/>
      <c r="D28" s="99"/>
      <c r="I28" s="146"/>
    </row>
    <row r="29" spans="1:15" x14ac:dyDescent="0.2">
      <c r="A29" s="138" t="s">
        <v>142</v>
      </c>
      <c r="B29" s="177">
        <v>-3657</v>
      </c>
      <c r="C29" s="144"/>
      <c r="D29" s="147">
        <v>-3871</v>
      </c>
      <c r="I29" s="146"/>
    </row>
    <row r="30" spans="1:15" x14ac:dyDescent="0.2">
      <c r="A30" s="138" t="s">
        <v>145</v>
      </c>
      <c r="B30" s="179">
        <f>'[1] DFC DMEE'!$C$30</f>
        <v>33696.74265</v>
      </c>
      <c r="C30" s="106"/>
      <c r="D30" s="106">
        <v>12350.279190000001</v>
      </c>
      <c r="I30" s="146"/>
    </row>
    <row r="31" spans="1:15" x14ac:dyDescent="0.2">
      <c r="A31" s="138" t="s">
        <v>143</v>
      </c>
      <c r="B31" s="177">
        <f>'[1] DFC DMEE'!$C$32</f>
        <v>420</v>
      </c>
      <c r="C31" s="106"/>
      <c r="D31" s="106">
        <v>419</v>
      </c>
      <c r="I31" s="146"/>
    </row>
    <row r="32" spans="1:15" x14ac:dyDescent="0.2">
      <c r="A32" s="138" t="s">
        <v>144</v>
      </c>
      <c r="B32" s="180">
        <f>'[1] DFC DMEE'!$C$33</f>
        <v>217</v>
      </c>
      <c r="C32" s="148"/>
      <c r="D32" s="101">
        <v>217.08336</v>
      </c>
      <c r="I32" s="146"/>
    </row>
    <row r="33" spans="1:7" x14ac:dyDescent="0.2">
      <c r="A33" s="138" t="s">
        <v>167</v>
      </c>
      <c r="B33" s="181">
        <f>SUM(B29:B32)</f>
        <v>30676.74265</v>
      </c>
      <c r="C33" s="144"/>
      <c r="D33" s="161">
        <f>SUM(D29:D32)</f>
        <v>9115.3625500000016</v>
      </c>
    </row>
    <row r="34" spans="1:7" x14ac:dyDescent="0.25">
      <c r="A34" s="138"/>
      <c r="D34" s="15"/>
    </row>
    <row r="35" spans="1:7" x14ac:dyDescent="0.25">
      <c r="A35" s="87" t="s">
        <v>117</v>
      </c>
      <c r="D35" s="15"/>
    </row>
    <row r="36" spans="1:7" x14ac:dyDescent="0.2">
      <c r="A36" s="145" t="s">
        <v>146</v>
      </c>
      <c r="B36" s="177">
        <v>-13740</v>
      </c>
      <c r="C36" s="144"/>
      <c r="D36" s="147">
        <v>-17334.81122</v>
      </c>
    </row>
    <row r="37" spans="1:7" x14ac:dyDescent="0.2">
      <c r="A37" s="138" t="s">
        <v>118</v>
      </c>
      <c r="B37" s="177">
        <v>-34721</v>
      </c>
      <c r="C37" s="144"/>
      <c r="D37" s="147">
        <v>-39956.504310000004</v>
      </c>
      <c r="G37" s="20"/>
    </row>
    <row r="38" spans="1:7" x14ac:dyDescent="0.2">
      <c r="A38" s="138" t="s">
        <v>119</v>
      </c>
      <c r="B38" s="178"/>
      <c r="C38" s="144"/>
      <c r="D38" s="101" t="s">
        <v>15</v>
      </c>
    </row>
    <row r="39" spans="1:7" x14ac:dyDescent="0.2">
      <c r="A39" s="138" t="s">
        <v>120</v>
      </c>
      <c r="B39" s="180">
        <f>SUM(B36:B38)</f>
        <v>-48461</v>
      </c>
      <c r="C39" s="148"/>
      <c r="D39" s="161">
        <f>SUM(D36:D38)-1</f>
        <v>-57292.315530000007</v>
      </c>
    </row>
    <row r="40" spans="1:7" x14ac:dyDescent="0.25">
      <c r="A40" s="138"/>
      <c r="D40" s="15"/>
    </row>
    <row r="41" spans="1:7" x14ac:dyDescent="0.2">
      <c r="A41" s="140"/>
      <c r="B41" s="169"/>
      <c r="C41" s="106"/>
      <c r="D41" s="101"/>
    </row>
    <row r="42" spans="1:7" ht="29.25" thickBot="1" x14ac:dyDescent="0.25">
      <c r="A42" s="138" t="s">
        <v>121</v>
      </c>
      <c r="B42" s="182">
        <f>SUM(B26+B33+B39)</f>
        <v>49994.756770000007</v>
      </c>
      <c r="C42" s="106"/>
      <c r="D42" s="163">
        <v>25493</v>
      </c>
    </row>
    <row r="43" spans="1:7" ht="15.75" thickTop="1" x14ac:dyDescent="0.25">
      <c r="A43" s="138"/>
      <c r="D43" s="15"/>
    </row>
    <row r="44" spans="1:7" x14ac:dyDescent="0.25">
      <c r="A44" s="138" t="s">
        <v>122</v>
      </c>
      <c r="D44" s="15"/>
    </row>
    <row r="45" spans="1:7" x14ac:dyDescent="0.25">
      <c r="A45" s="87" t="s">
        <v>123</v>
      </c>
      <c r="D45" s="15"/>
    </row>
    <row r="46" spans="1:7" x14ac:dyDescent="0.25">
      <c r="A46" s="138" t="s">
        <v>124</v>
      </c>
      <c r="B46" s="173">
        <f>'[1] DFC DMEE'!$D$5</f>
        <v>348020</v>
      </c>
      <c r="C46" s="20"/>
      <c r="D46" s="15">
        <v>298025.29294000001</v>
      </c>
    </row>
    <row r="47" spans="1:7" x14ac:dyDescent="0.25">
      <c r="A47" s="138" t="s">
        <v>125</v>
      </c>
      <c r="B47" s="173">
        <f>D46</f>
        <v>298025.29294000001</v>
      </c>
      <c r="C47" s="20"/>
      <c r="D47" s="15">
        <v>272531.73047000001</v>
      </c>
    </row>
    <row r="48" spans="1:7" x14ac:dyDescent="0.2">
      <c r="A48" s="145"/>
      <c r="B48" s="169"/>
      <c r="C48" s="106"/>
      <c r="D48" s="101"/>
    </row>
    <row r="49" spans="1:4" ht="13.5" customHeight="1" thickBot="1" x14ac:dyDescent="0.25">
      <c r="A49" s="140" t="s">
        <v>126</v>
      </c>
      <c r="B49" s="182">
        <f>SUM(B46-B47)</f>
        <v>49994.707059999986</v>
      </c>
      <c r="C49" s="106"/>
      <c r="D49" s="162">
        <v>25492.562470000004</v>
      </c>
    </row>
    <row r="50" spans="1:4" ht="15.75" thickTop="1" x14ac:dyDescent="0.25"/>
    <row r="52" spans="1:4" x14ac:dyDescent="0.25">
      <c r="B52" s="173"/>
      <c r="C52" s="20"/>
      <c r="D52" s="15"/>
    </row>
    <row r="53" spans="1:4" x14ac:dyDescent="0.25">
      <c r="B53" s="173"/>
      <c r="C53" s="20"/>
      <c r="D53" s="15"/>
    </row>
    <row r="54" spans="1:4" x14ac:dyDescent="0.25">
      <c r="B54" s="173"/>
      <c r="C54" s="20"/>
      <c r="D54" s="15"/>
    </row>
    <row r="55" spans="1:4" x14ac:dyDescent="0.25">
      <c r="B55" s="173"/>
      <c r="C55" s="20"/>
      <c r="D55" s="15"/>
    </row>
  </sheetData>
  <pageMargins left="0.511811024" right="0.511811024" top="0.78740157499999996" bottom="0.78740157499999996" header="0.31496062000000002" footer="0.31496062000000002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G55"/>
  <sheetViews>
    <sheetView showGridLines="0" topLeftCell="A19" zoomScaleNormal="100" workbookViewId="0">
      <selection activeCell="E54" sqref="E54"/>
    </sheetView>
  </sheetViews>
  <sheetFormatPr defaultRowHeight="15" x14ac:dyDescent="0.25"/>
  <cols>
    <col min="1" max="1" width="63.7109375" style="4" customWidth="1"/>
    <col min="2" max="2" width="15.7109375" style="6" customWidth="1"/>
    <col min="3" max="3" width="2.85546875" style="4" customWidth="1"/>
    <col min="4" max="4" width="15.7109375" style="4" customWidth="1"/>
    <col min="5" max="6" width="9.140625" style="4"/>
    <col min="7" max="7" width="12.7109375" style="4" bestFit="1" customWidth="1"/>
    <col min="8" max="16384" width="9.140625" style="4"/>
  </cols>
  <sheetData>
    <row r="1" spans="1:7" x14ac:dyDescent="0.25">
      <c r="A1" s="81" t="s">
        <v>43</v>
      </c>
    </row>
    <row r="2" spans="1:7" x14ac:dyDescent="0.25">
      <c r="A2" s="60" t="s">
        <v>127</v>
      </c>
    </row>
    <row r="3" spans="1:7" x14ac:dyDescent="0.25">
      <c r="A3" s="60" t="s">
        <v>45</v>
      </c>
    </row>
    <row r="4" spans="1:7" x14ac:dyDescent="0.25">
      <c r="A4" s="60" t="s">
        <v>46</v>
      </c>
    </row>
    <row r="5" spans="1:7" x14ac:dyDescent="0.25">
      <c r="A5" s="62"/>
    </row>
    <row r="6" spans="1:7" x14ac:dyDescent="0.25">
      <c r="A6" s="62"/>
    </row>
    <row r="7" spans="1:7" ht="15.75" thickBot="1" x14ac:dyDescent="0.25">
      <c r="A7" s="62"/>
      <c r="B7" s="85">
        <v>2023</v>
      </c>
      <c r="D7" s="129">
        <v>2022</v>
      </c>
    </row>
    <row r="8" spans="1:7" x14ac:dyDescent="0.2">
      <c r="A8" s="152" t="s">
        <v>128</v>
      </c>
      <c r="B8" s="86"/>
      <c r="D8" s="153"/>
    </row>
    <row r="9" spans="1:7" x14ac:dyDescent="0.2">
      <c r="A9" s="152" t="s">
        <v>147</v>
      </c>
      <c r="B9" s="98">
        <v>113373.15611000001</v>
      </c>
      <c r="D9" s="154">
        <v>145569.55105000001</v>
      </c>
    </row>
    <row r="10" spans="1:7" x14ac:dyDescent="0.2">
      <c r="A10" s="152" t="s">
        <v>148</v>
      </c>
      <c r="B10" s="165">
        <v>5786.7506599999997</v>
      </c>
      <c r="D10" s="164">
        <v>14423.61824</v>
      </c>
      <c r="E10" s="149"/>
      <c r="F10" s="149"/>
    </row>
    <row r="11" spans="1:7" x14ac:dyDescent="0.2">
      <c r="A11" s="152"/>
      <c r="B11" s="98">
        <f>SUM(B9:B10)</f>
        <v>119159.90677000002</v>
      </c>
      <c r="D11" s="154">
        <v>159994.16929000002</v>
      </c>
    </row>
    <row r="12" spans="1:7" ht="15" customHeight="1" x14ac:dyDescent="0.2">
      <c r="A12" s="155" t="s">
        <v>149</v>
      </c>
      <c r="B12" s="98"/>
      <c r="D12" s="154"/>
    </row>
    <row r="13" spans="1:7" ht="13.5" customHeight="1" x14ac:dyDescent="0.2">
      <c r="A13" s="155" t="s">
        <v>163</v>
      </c>
      <c r="B13" s="166">
        <v>-7591.6606600000005</v>
      </c>
      <c r="D13" s="156">
        <v>-33502</v>
      </c>
      <c r="E13" s="149"/>
      <c r="F13" s="149"/>
      <c r="G13" s="149"/>
    </row>
    <row r="14" spans="1:7" x14ac:dyDescent="0.2">
      <c r="A14" s="155" t="s">
        <v>150</v>
      </c>
      <c r="B14" s="93">
        <v>-8808.4641899999988</v>
      </c>
      <c r="D14" s="71">
        <v>-18803.17914</v>
      </c>
      <c r="E14" s="149"/>
      <c r="F14" s="149"/>
      <c r="G14" s="150"/>
    </row>
    <row r="15" spans="1:7" x14ac:dyDescent="0.2">
      <c r="A15" s="155"/>
      <c r="B15" s="91">
        <f>SUM(B13:B14)</f>
        <v>-16400.12485</v>
      </c>
      <c r="D15" s="66">
        <v>-52305</v>
      </c>
    </row>
    <row r="16" spans="1:7" x14ac:dyDescent="0.2">
      <c r="A16" s="155"/>
      <c r="B16" s="98"/>
      <c r="D16" s="154"/>
    </row>
    <row r="17" spans="1:4" ht="14.25" customHeight="1" x14ac:dyDescent="0.2">
      <c r="A17" s="155" t="s">
        <v>129</v>
      </c>
      <c r="B17" s="98">
        <v>102759.78192000001</v>
      </c>
      <c r="D17" s="154">
        <v>107689</v>
      </c>
    </row>
    <row r="18" spans="1:4" x14ac:dyDescent="0.2">
      <c r="A18" s="157"/>
      <c r="B18" s="100"/>
      <c r="D18" s="133"/>
    </row>
    <row r="19" spans="1:4" x14ac:dyDescent="0.2">
      <c r="A19" s="155" t="s">
        <v>130</v>
      </c>
      <c r="B19" s="98">
        <f>B17</f>
        <v>102759.78192000001</v>
      </c>
      <c r="D19" s="154">
        <v>107689</v>
      </c>
    </row>
    <row r="20" spans="1:4" x14ac:dyDescent="0.25">
      <c r="A20" s="155"/>
    </row>
    <row r="21" spans="1:4" x14ac:dyDescent="0.25">
      <c r="A21" s="155" t="s">
        <v>131</v>
      </c>
    </row>
    <row r="22" spans="1:4" x14ac:dyDescent="0.25">
      <c r="A22" s="155" t="s">
        <v>164</v>
      </c>
      <c r="B22" s="28">
        <v>35649.237359999999</v>
      </c>
      <c r="D22" s="15">
        <v>8214</v>
      </c>
    </row>
    <row r="23" spans="1:4" x14ac:dyDescent="0.2">
      <c r="A23" s="155" t="s">
        <v>165</v>
      </c>
      <c r="B23" s="100">
        <v>15096.13291</v>
      </c>
      <c r="C23" s="3" t="s">
        <v>47</v>
      </c>
      <c r="D23" s="101">
        <v>6568</v>
      </c>
    </row>
    <row r="24" spans="1:4" x14ac:dyDescent="0.2">
      <c r="A24" s="155"/>
      <c r="B24" s="98">
        <f>SUM(B22:B23)</f>
        <v>50745.370269999999</v>
      </c>
      <c r="D24" s="154">
        <v>14782</v>
      </c>
    </row>
    <row r="25" spans="1:4" x14ac:dyDescent="0.2">
      <c r="A25" s="155"/>
      <c r="B25" s="100"/>
      <c r="D25" s="133"/>
    </row>
    <row r="26" spans="1:4" ht="15.75" thickBot="1" x14ac:dyDescent="0.25">
      <c r="A26" s="155" t="s">
        <v>132</v>
      </c>
      <c r="B26" s="168">
        <f>SUM(B19,B24)</f>
        <v>153505.15218999999</v>
      </c>
      <c r="D26" s="135">
        <v>122471</v>
      </c>
    </row>
    <row r="27" spans="1:4" ht="15.75" thickTop="1" x14ac:dyDescent="0.25">
      <c r="A27" s="155"/>
    </row>
    <row r="28" spans="1:4" x14ac:dyDescent="0.25">
      <c r="A28" s="155" t="s">
        <v>133</v>
      </c>
    </row>
    <row r="29" spans="1:4" x14ac:dyDescent="0.25">
      <c r="A29" s="157" t="s">
        <v>134</v>
      </c>
    </row>
    <row r="30" spans="1:4" x14ac:dyDescent="0.25">
      <c r="A30" s="155" t="s">
        <v>151</v>
      </c>
      <c r="B30" s="28">
        <v>5633.1981699999997</v>
      </c>
      <c r="D30" s="67">
        <v>5536.6230199999991</v>
      </c>
    </row>
    <row r="31" spans="1:4" x14ac:dyDescent="0.25">
      <c r="A31" s="155" t="s">
        <v>152</v>
      </c>
      <c r="B31" s="28">
        <v>601.45208000000002</v>
      </c>
      <c r="D31" s="67">
        <v>592.45653000000004</v>
      </c>
    </row>
    <row r="32" spans="1:4" x14ac:dyDescent="0.25">
      <c r="A32" s="158" t="s">
        <v>153</v>
      </c>
      <c r="B32" s="28">
        <v>557.35318999999993</v>
      </c>
      <c r="D32" s="67">
        <v>532.31299000000001</v>
      </c>
    </row>
    <row r="33" spans="1:4" x14ac:dyDescent="0.25">
      <c r="A33" s="158" t="s">
        <v>154</v>
      </c>
      <c r="B33" s="28">
        <v>691.22999000000004</v>
      </c>
      <c r="D33" s="67">
        <v>684.20155</v>
      </c>
    </row>
    <row r="34" spans="1:4" x14ac:dyDescent="0.25">
      <c r="A34" s="158" t="s">
        <v>155</v>
      </c>
      <c r="B34" s="28">
        <v>973.11759000000006</v>
      </c>
      <c r="D34" s="67">
        <v>945.97593000000006</v>
      </c>
    </row>
    <row r="35" spans="1:4" x14ac:dyDescent="0.25">
      <c r="A35" s="158" t="s">
        <v>156</v>
      </c>
      <c r="B35" s="28">
        <v>700.76132000000007</v>
      </c>
      <c r="D35" s="67">
        <v>539.3744099999999</v>
      </c>
    </row>
    <row r="36" spans="1:4" x14ac:dyDescent="0.25">
      <c r="A36" s="158" t="s">
        <v>157</v>
      </c>
      <c r="B36" s="28">
        <v>443.35777000000002</v>
      </c>
      <c r="D36" s="67">
        <v>336.40746999999993</v>
      </c>
    </row>
    <row r="37" spans="1:4" x14ac:dyDescent="0.25">
      <c r="A37" s="158" t="s">
        <v>166</v>
      </c>
      <c r="B37" s="167">
        <v>-142.60722000000001</v>
      </c>
      <c r="D37" s="151">
        <v>-159.55600000000001</v>
      </c>
    </row>
    <row r="38" spans="1:4" x14ac:dyDescent="0.2">
      <c r="A38" s="158" t="s">
        <v>158</v>
      </c>
      <c r="B38" s="100">
        <v>45.946550000000002</v>
      </c>
      <c r="D38" s="133">
        <v>47.920659999999998</v>
      </c>
    </row>
    <row r="39" spans="1:4" x14ac:dyDescent="0.2">
      <c r="A39" s="158"/>
      <c r="B39" s="98">
        <f>SUM(B30:B38)-2</f>
        <v>9501.8094400000009</v>
      </c>
      <c r="D39" s="154">
        <v>9053.7165599999989</v>
      </c>
    </row>
    <row r="40" spans="1:4" x14ac:dyDescent="0.25">
      <c r="A40" s="158"/>
    </row>
    <row r="41" spans="1:4" x14ac:dyDescent="0.25">
      <c r="A41" s="158" t="s">
        <v>135</v>
      </c>
    </row>
    <row r="42" spans="1:4" x14ac:dyDescent="0.25">
      <c r="A42" s="158" t="s">
        <v>159</v>
      </c>
      <c r="B42" s="28">
        <v>1579.0214699999999</v>
      </c>
      <c r="D42" s="67">
        <v>1554.08735</v>
      </c>
    </row>
    <row r="43" spans="1:4" x14ac:dyDescent="0.25">
      <c r="A43" s="158" t="s">
        <v>160</v>
      </c>
      <c r="B43" s="28">
        <v>29723.44227</v>
      </c>
      <c r="D43" s="67">
        <v>20775</v>
      </c>
    </row>
    <row r="44" spans="1:4" x14ac:dyDescent="0.25">
      <c r="A44" s="158" t="s">
        <v>161</v>
      </c>
      <c r="B44" s="28">
        <v>10583.613910000002</v>
      </c>
      <c r="D44" s="67">
        <v>13515.95183</v>
      </c>
    </row>
    <row r="45" spans="1:4" x14ac:dyDescent="0.2">
      <c r="A45" s="158" t="s">
        <v>158</v>
      </c>
      <c r="B45" s="169">
        <v>12845.624660000001</v>
      </c>
      <c r="D45" s="133">
        <v>13038.816990000001</v>
      </c>
    </row>
    <row r="46" spans="1:4" x14ac:dyDescent="0.25">
      <c r="A46" s="158"/>
      <c r="B46" s="28">
        <f>SUM(B42:B45)</f>
        <v>54731.702310000001</v>
      </c>
      <c r="D46" s="67">
        <v>48883</v>
      </c>
    </row>
    <row r="47" spans="1:4" x14ac:dyDescent="0.25">
      <c r="A47" s="158"/>
    </row>
    <row r="48" spans="1:4" x14ac:dyDescent="0.25">
      <c r="A48" s="158" t="s">
        <v>136</v>
      </c>
    </row>
    <row r="49" spans="1:4" x14ac:dyDescent="0.25">
      <c r="A49" s="158" t="s">
        <v>162</v>
      </c>
      <c r="B49" s="28">
        <v>89270.640440000003</v>
      </c>
      <c r="D49" s="15">
        <v>64534</v>
      </c>
    </row>
    <row r="50" spans="1:4" x14ac:dyDescent="0.2">
      <c r="A50" s="158"/>
      <c r="B50" s="100"/>
      <c r="D50" s="133"/>
    </row>
    <row r="51" spans="1:4" ht="15.75" thickBot="1" x14ac:dyDescent="0.25">
      <c r="A51" s="158" t="s">
        <v>52</v>
      </c>
      <c r="B51" s="168">
        <f>SUM(B39+B46+B49)+1</f>
        <v>153505.15218999999</v>
      </c>
      <c r="D51" s="135">
        <v>122471</v>
      </c>
    </row>
    <row r="52" spans="1:4" ht="15.75" thickTop="1" x14ac:dyDescent="0.25"/>
    <row r="54" spans="1:4" x14ac:dyDescent="0.25">
      <c r="B54" s="28"/>
      <c r="D54" s="67"/>
    </row>
    <row r="55" spans="1:4" x14ac:dyDescent="0.25">
      <c r="B55" s="28"/>
      <c r="D55" s="67"/>
    </row>
  </sheetData>
  <pageMargins left="0.511811024" right="0.511811024" top="0.78740157499999996" bottom="0.78740157499999996" header="0.31496062000000002" footer="0.31496062000000002"/>
  <pageSetup paperSize="9" scale="67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BP</vt:lpstr>
      <vt:lpstr>DRE</vt:lpstr>
      <vt:lpstr>DRA</vt:lpstr>
      <vt:lpstr>DMPL</vt:lpstr>
      <vt:lpstr>DFC</vt:lpstr>
      <vt:lpstr>DVA</vt:lpstr>
      <vt:lpstr>BP!Area_de_impressao</vt:lpstr>
      <vt:lpstr>DFC!Area_de_impressao</vt:lpstr>
      <vt:lpstr>DVA!Area_de_impressao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Sassaron Sanches Nasu</dc:creator>
  <cp:lastModifiedBy>Ana Lucia Sassaron Sanches Nasu</cp:lastModifiedBy>
  <dcterms:created xsi:type="dcterms:W3CDTF">2024-04-23T18:35:39Z</dcterms:created>
  <dcterms:modified xsi:type="dcterms:W3CDTF">2024-05-03T18:56:58Z</dcterms:modified>
</cp:coreProperties>
</file>